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491" windowWidth="28395" windowHeight="14310" activeTab="0"/>
  </bookViews>
  <sheets>
    <sheet name="Fixed Expenses Summary" sheetId="1" r:id="rId1"/>
    <sheet name="Repairs &amp; Maintenance" sheetId="2" r:id="rId2"/>
    <sheet name="Rents &amp; Leases" sheetId="3" r:id="rId3"/>
    <sheet name="Utilities" sheetId="4" r:id="rId4"/>
    <sheet name="Marketing Expense" sheetId="5" r:id="rId5"/>
    <sheet name="Other Taxes (Real Estate)" sheetId="6" r:id="rId6"/>
    <sheet name="Insurance" sheetId="7" r:id="rId7"/>
    <sheet name="Other Operating Expenses" sheetId="8" r:id="rId8"/>
  </sheets>
  <externalReferences>
    <externalReference r:id="rId11"/>
  </externalReferences>
  <definedNames/>
  <calcPr fullCalcOnLoad="1"/>
</workbook>
</file>

<file path=xl/comments1.xml><?xml version="1.0" encoding="utf-8"?>
<comments xmlns="http://schemas.openxmlformats.org/spreadsheetml/2006/main">
  <authors>
    <author>Deputy Clerk</author>
  </authors>
  <commentList>
    <comment ref="H6" authorId="0">
      <text>
        <r>
          <rPr>
            <sz val="8"/>
            <rFont val="Tahoma"/>
            <family val="0"/>
          </rPr>
          <t>These figures were supplied by the  Reese October Projections.  (Pl. Ex. 144A at TRUST EXPERT 010801.)</t>
        </r>
      </text>
    </comment>
    <comment ref="J6" authorId="0">
      <text>
        <r>
          <rPr>
            <sz val="8"/>
            <rFont val="Tahoma"/>
            <family val="0"/>
          </rPr>
          <t>These figures were supplied by the  Reese October Projections.  (Pl. Ex. 144A at TRUST EXPERT 010801.)</t>
        </r>
      </text>
    </comment>
    <comment ref="H10" authorId="0">
      <text>
        <r>
          <rPr>
            <sz val="8"/>
            <rFont val="Tahoma"/>
            <family val="0"/>
          </rPr>
          <t>These figures were derived from the  Reese October Projections.  (Pl. Ex. 144A at TRUST EXPERT 010801.)</t>
        </r>
      </text>
    </comment>
    <comment ref="J10" authorId="0">
      <text>
        <r>
          <rPr>
            <sz val="8"/>
            <rFont val="Tahoma"/>
            <family val="0"/>
          </rPr>
          <t>These figures were supplied by the  Reese October Projections.  (Pl. Ex. 144A at TRUST EXPERT 010801.)</t>
        </r>
      </text>
    </comment>
    <comment ref="H25" authorId="0">
      <text>
        <r>
          <rPr>
            <sz val="8"/>
            <rFont val="Tahoma"/>
            <family val="0"/>
          </rPr>
          <t>These figures were supplied by the  Reese October Projections.  (Pl. Ex. 144A at TRUST EXPERT 010801.)</t>
        </r>
      </text>
    </comment>
    <comment ref="J25" authorId="0">
      <text>
        <r>
          <rPr>
            <sz val="8"/>
            <rFont val="Tahoma"/>
            <family val="0"/>
          </rPr>
          <t>These figures were supplied by the  Reese October Projections.  (Pl. Ex. 144A at TRUST EXPERT 010801.)</t>
        </r>
      </text>
    </comment>
    <comment ref="L25" authorId="0">
      <text>
        <r>
          <rPr>
            <sz val="8"/>
            <rFont val="Tahoma"/>
            <family val="0"/>
          </rPr>
          <t>These figures were supplied by the  Reese October Projections.  (Pl. Ex. 144A at TRUST EXPERT 010801.)</t>
        </r>
      </text>
    </comment>
    <comment ref="H21" authorId="0">
      <text>
        <r>
          <rPr>
            <sz val="8"/>
            <rFont val="Tahoma"/>
            <family val="0"/>
          </rPr>
          <t>Periodic inflation rate derived from Reese October Projections.  (Pl. Ex. 300 at TRUST EXPERT 010801.)</t>
        </r>
      </text>
    </comment>
    <comment ref="J21" authorId="0">
      <text>
        <r>
          <rPr>
            <sz val="8"/>
            <rFont val="Tahoma"/>
            <family val="0"/>
          </rPr>
          <t>Periodic inflation rate derived from Reese October Projections.  (Pl. Ex. 300 at TRUST EXPERT 010801.)</t>
        </r>
      </text>
    </comment>
    <comment ref="L21" authorId="0">
      <text>
        <r>
          <rPr>
            <sz val="8"/>
            <rFont val="Tahoma"/>
            <family val="0"/>
          </rPr>
          <t>Periodic inflation rate derived from Reese October Projections.  (Pl. Ex. 300 at TRUST EXPERT 010801.)</t>
        </r>
      </text>
    </comment>
  </commentList>
</comments>
</file>

<file path=xl/comments2.xml><?xml version="1.0" encoding="utf-8"?>
<comments xmlns="http://schemas.openxmlformats.org/spreadsheetml/2006/main">
  <authors>
    <author>Deputy Clerk</author>
  </authors>
  <commentList>
    <comment ref="D25" authorId="0">
      <text>
        <r>
          <rPr>
            <sz val="8"/>
            <rFont val="Tahoma"/>
            <family val="0"/>
          </rPr>
          <t>Interest rate derived from court's analysis of Reese October Projections.  (Pl. Ex. No. 144A at TRUST EXPERT 010801.)</t>
        </r>
      </text>
    </comment>
    <comment ref="D31" authorId="0">
      <text>
        <r>
          <rPr>
            <sz val="8"/>
            <rFont val="Tahoma"/>
            <family val="0"/>
          </rPr>
          <t>Interest rate derived from court's analysis of Reese October Projections.  (Pl. Ex. No. 144A at TRUST EXPERT 010801.)</t>
        </r>
      </text>
    </comment>
    <comment ref="D37" authorId="0">
      <text>
        <r>
          <rPr>
            <sz val="8"/>
            <rFont val="Tahoma"/>
            <family val="0"/>
          </rPr>
          <t>Interest rate derived from court's analysis of Reese October Projections.  (Pl. Ex. No. 144A at TRUST EXPERT 010801.)</t>
        </r>
      </text>
    </comment>
    <comment ref="H5" authorId="0">
      <text>
        <r>
          <rPr>
            <sz val="8"/>
            <rFont val="Tahoma"/>
            <family val="0"/>
          </rPr>
          <t>Adjusted to annualize figures.</t>
        </r>
      </text>
    </comment>
  </commentList>
</comments>
</file>

<file path=xl/comments3.xml><?xml version="1.0" encoding="utf-8"?>
<comments xmlns="http://schemas.openxmlformats.org/spreadsheetml/2006/main">
  <authors>
    <author>Deputy Clerk</author>
  </authors>
  <commentList>
    <comment ref="D25" authorId="0">
      <text>
        <r>
          <rPr>
            <sz val="8"/>
            <rFont val="Tahoma"/>
            <family val="0"/>
          </rPr>
          <t>Interest rate derived from court's analysis of Reese October Projections.  (Pl. Ex. No. 144A at TRUST EXPERT 010801.)</t>
        </r>
      </text>
    </comment>
    <comment ref="D31" authorId="0">
      <text>
        <r>
          <rPr>
            <sz val="8"/>
            <rFont val="Tahoma"/>
            <family val="0"/>
          </rPr>
          <t>Interest rate derived from court's analysis of Reese October Projections.  (Pl. Ex. No. 144A at TRUST EXPERT 010801.)</t>
        </r>
      </text>
    </comment>
    <comment ref="D37" authorId="0">
      <text>
        <r>
          <rPr>
            <sz val="8"/>
            <rFont val="Tahoma"/>
            <family val="0"/>
          </rPr>
          <t>Interest rate derived from court's analysis of Reese October Projections.  (Pl. Ex. No. 144A at TRUST EXPERT 010801.)</t>
        </r>
      </text>
    </comment>
    <comment ref="H5" authorId="0">
      <text>
        <r>
          <rPr>
            <sz val="8"/>
            <rFont val="Tahoma"/>
            <family val="0"/>
          </rPr>
          <t>Adjusted to annualize figures.</t>
        </r>
      </text>
    </comment>
  </commentList>
</comments>
</file>

<file path=xl/comments4.xml><?xml version="1.0" encoding="utf-8"?>
<comments xmlns="http://schemas.openxmlformats.org/spreadsheetml/2006/main">
  <authors>
    <author>Deputy Clerk</author>
  </authors>
  <commentList>
    <comment ref="D24" authorId="0">
      <text>
        <r>
          <rPr>
            <sz val="8"/>
            <rFont val="Tahoma"/>
            <family val="0"/>
          </rPr>
          <t>Interest rate derived from court's analysis of Reese October Projections.  (Pl. Ex. No. 144A at TRUST EXPERT 010801.)</t>
        </r>
      </text>
    </comment>
    <comment ref="D30" authorId="0">
      <text>
        <r>
          <rPr>
            <sz val="8"/>
            <rFont val="Tahoma"/>
            <family val="0"/>
          </rPr>
          <t>Interest rate derived from court's analysis of Reese October Projections.  (Pl. Ex. No. 144A at TRUST EXPERT 010801.)</t>
        </r>
      </text>
    </comment>
    <comment ref="D36" authorId="0">
      <text>
        <r>
          <rPr>
            <sz val="8"/>
            <rFont val="Tahoma"/>
            <family val="0"/>
          </rPr>
          <t>Interest rate derived from court's analysis of Reese October Projections.  (Pl. Ex. No. 144A at TRUST EXPERT 010801.)</t>
        </r>
      </text>
    </comment>
    <comment ref="H5" authorId="0">
      <text>
        <r>
          <rPr>
            <sz val="8"/>
            <rFont val="Tahoma"/>
            <family val="0"/>
          </rPr>
          <t>Adjusted to annualize figures.</t>
        </r>
      </text>
    </comment>
    <comment ref="H12" authorId="0">
      <text>
        <r>
          <rPr>
            <sz val="8"/>
            <rFont val="Tahoma"/>
            <family val="0"/>
          </rPr>
          <t>Adjusted to reflect delay in achievement of Reese Management Team Strategic Assumptions regarding volume growth (which would create projected rise in utilities) by averaging annualized 1998 utilities figures and 1997 utilities figures (based on the court's conclusion that Reese Hospital would not have been able to achieve patient volume in excess of 1997 levels by the end of the "stump period" in 1998).</t>
        </r>
      </text>
    </comment>
  </commentList>
</comments>
</file>

<file path=xl/comments5.xml><?xml version="1.0" encoding="utf-8"?>
<comments xmlns="http://schemas.openxmlformats.org/spreadsheetml/2006/main">
  <authors>
    <author>Deputy Clerk</author>
  </authors>
  <commentList>
    <comment ref="H12" authorId="0">
      <text>
        <r>
          <rPr>
            <sz val="8"/>
            <rFont val="Tahoma"/>
            <family val="0"/>
          </rPr>
          <t>Adjusted to reflect unreasonableness of expending funds on marketing during "stump period" of 1998.   (Bauer Dep. 104:5-19, June 14, 2006.)</t>
        </r>
      </text>
    </comment>
    <comment ref="D26" authorId="0">
      <text>
        <r>
          <rPr>
            <sz val="8"/>
            <rFont val="Tahoma"/>
            <family val="0"/>
          </rPr>
          <t>Interest rate derived from court's analysis of Reese October Projections.  (Pl. Ex. No. 144A at TRUST EXPERT 010801.)</t>
        </r>
      </text>
    </comment>
    <comment ref="D34" authorId="0">
      <text>
        <r>
          <rPr>
            <sz val="8"/>
            <rFont val="Tahoma"/>
            <family val="0"/>
          </rPr>
          <t>Interest rate derived from court's analysis of Reese October Projections.  (Pl. Ex. No. 144A at TRUST EXPERT 010801.)</t>
        </r>
      </text>
    </comment>
    <comment ref="D42" authorId="0">
      <text>
        <r>
          <rPr>
            <sz val="8"/>
            <rFont val="Tahoma"/>
            <family val="0"/>
          </rPr>
          <t>Interest rate derived from court's analysis of Reese October Projections.  (Pl. Ex. No. 144A at TRUST EXPERT 010801.)</t>
        </r>
      </text>
    </comment>
    <comment ref="H5" authorId="0">
      <text>
        <r>
          <rPr>
            <sz val="8"/>
            <rFont val="Tahoma"/>
            <family val="0"/>
          </rPr>
          <t>Adjusted to annualize figures.</t>
        </r>
      </text>
    </comment>
    <comment ref="D25" authorId="0">
      <text>
        <r>
          <rPr>
            <sz val="8"/>
            <rFont val="Tahoma"/>
            <family val="0"/>
          </rPr>
          <t>Reflects amount of marketing reasonably projected to be expended by the end of 1999, not the average monthly amount to be expended over the course of 1999.</t>
        </r>
      </text>
    </comment>
    <comment ref="D33" authorId="0">
      <text>
        <r>
          <rPr>
            <sz val="8"/>
            <rFont val="Tahoma"/>
            <family val="0"/>
          </rPr>
          <t>Adjusted to reflect end of marketing campaign as anticipated by Reese Management Team.  (Pl. Ex. 144A at TRUST EXPERT 010801.)</t>
        </r>
      </text>
    </comment>
    <comment ref="F17" authorId="0">
      <text>
        <r>
          <rPr>
            <sz val="8"/>
            <rFont val="Tahoma"/>
            <family val="0"/>
          </rPr>
          <t>Reflects delay in marketing expenditures until 1999, with projected $2,100,000.00 in expenditures prorated over eighteen months.</t>
        </r>
      </text>
    </comment>
    <comment ref="F25" authorId="0">
      <text>
        <r>
          <rPr>
            <sz val="8"/>
            <rFont val="Tahoma"/>
            <family val="0"/>
          </rPr>
          <t>Adjusted to reflect balance of $2,1000,000.00 to be spent over eighteen-month period pursuant to Reese Management Team Strategic Assumptions and monthly expenditures contemplated in Reese October Projections.  (Pl. Ex. 144A at TRUST EXPERT 010801.)</t>
        </r>
      </text>
    </comment>
  </commentList>
</comments>
</file>

<file path=xl/comments6.xml><?xml version="1.0" encoding="utf-8"?>
<comments xmlns="http://schemas.openxmlformats.org/spreadsheetml/2006/main">
  <authors>
    <author>Deputy Clerk</author>
  </authors>
  <commentList>
    <comment ref="D24" authorId="0">
      <text>
        <r>
          <rPr>
            <sz val="8"/>
            <rFont val="Tahoma"/>
            <family val="0"/>
          </rPr>
          <t>Interest rate derived from court's analysis of Reese October Projections.  (Pl. Ex. No. 144A at TRUST EXPERT 010801.)</t>
        </r>
      </text>
    </comment>
    <comment ref="D30" authorId="0">
      <text>
        <r>
          <rPr>
            <sz val="8"/>
            <rFont val="Tahoma"/>
            <family val="0"/>
          </rPr>
          <t>Interest rate derived from court's analysis of Reese October Projections.  (Pl. Ex. No. 144A at TRUST EXPERT 010801.)</t>
        </r>
      </text>
    </comment>
    <comment ref="D36" authorId="0">
      <text>
        <r>
          <rPr>
            <sz val="8"/>
            <rFont val="Tahoma"/>
            <family val="0"/>
          </rPr>
          <t>Interest rate derived from court's analysis of Reese October Projections.  (Pl. Ex. No. 144A at TRUST EXPERT 010801.)</t>
        </r>
      </text>
    </comment>
    <comment ref="H5" authorId="0">
      <text>
        <r>
          <rPr>
            <sz val="8"/>
            <rFont val="Tahoma"/>
            <family val="0"/>
          </rPr>
          <t>Adjusted to annualize figures.</t>
        </r>
      </text>
    </comment>
  </commentList>
</comments>
</file>

<file path=xl/comments7.xml><?xml version="1.0" encoding="utf-8"?>
<comments xmlns="http://schemas.openxmlformats.org/spreadsheetml/2006/main">
  <authors>
    <author>Deputy Clerk</author>
  </authors>
  <commentList>
    <comment ref="I4" authorId="0">
      <text>
        <r>
          <rPr>
            <sz val="8"/>
            <rFont val="Tahoma"/>
            <family val="0"/>
          </rPr>
          <t>Reflects Reese Management Team belief that insurance premiums could be renegotiated.  (Trial Tr. 2020:3-5, 2104:11-15, Feb. 6, 2007 (Demchic, N.); Pl. Ex. 144A at TRUST/HCA-160832.)</t>
        </r>
      </text>
    </comment>
    <comment ref="I22" authorId="0">
      <text>
        <r>
          <rPr>
            <sz val="8"/>
            <rFont val="Tahoma"/>
            <family val="0"/>
          </rPr>
          <t>Adjusted to reflect unreasonableness of projecting changes in insurance contracts for "stump period" of 1998.</t>
        </r>
      </text>
    </comment>
    <comment ref="E32" authorId="0">
      <text>
        <r>
          <rPr>
            <sz val="8"/>
            <rFont val="Tahoma"/>
            <family val="0"/>
          </rPr>
          <t>Interest rate derived from court's analysis of Reese October Projections.  (Pl. Ex. No. 144A at TRUST EXPERT 010801.)</t>
        </r>
      </text>
    </comment>
    <comment ref="E46" authorId="0">
      <text>
        <r>
          <rPr>
            <sz val="8"/>
            <rFont val="Tahoma"/>
            <family val="0"/>
          </rPr>
          <t>Interest rate derived from court's analysis of Reese October Projections.  (Pl. Ex. No. 144A at TRUST EXPERT 010801.)</t>
        </r>
      </text>
    </comment>
    <comment ref="E60" authorId="0">
      <text>
        <r>
          <rPr>
            <sz val="8"/>
            <rFont val="Tahoma"/>
            <family val="0"/>
          </rPr>
          <t>Interest rate derived from court's analysis of Reese October Projections.  (Pl. Ex. No. 144A at TRUST EXPERT 010801.)</t>
        </r>
      </text>
    </comment>
    <comment ref="K4" authorId="0">
      <text>
        <r>
          <rPr>
            <sz val="8"/>
            <rFont val="Tahoma"/>
            <family val="0"/>
          </rPr>
          <t>Reflects Reese Management Team belief that insurance premiums could be renegotiated.  (Trial Tr. 2020:3-5, 2104:11-15, Feb. 6, 2007 (Demchic, N.); Pl. Ex. 144A at TRUST/HCA-160832.)</t>
        </r>
      </text>
    </comment>
    <comment ref="I6" authorId="0">
      <text>
        <r>
          <rPr>
            <sz val="8"/>
            <rFont val="Tahoma"/>
            <family val="0"/>
          </rPr>
          <t>Adjusted to annualize figures.</t>
        </r>
      </text>
    </comment>
    <comment ref="I13" authorId="0">
      <text>
        <r>
          <rPr>
            <sz val="8"/>
            <rFont val="Tahoma"/>
            <family val="0"/>
          </rPr>
          <t>Adjusted to annualize figures.</t>
        </r>
      </text>
    </comment>
    <comment ref="I26" authorId="0">
      <text>
        <r>
          <rPr>
            <sz val="8"/>
            <rFont val="Tahoma"/>
            <family val="0"/>
          </rPr>
          <t>Reflects Reese Management Team belief that insurance contracts could be renegotiated as of January 1, 1999.</t>
        </r>
      </text>
    </comment>
  </commentList>
</comments>
</file>

<file path=xl/comments8.xml><?xml version="1.0" encoding="utf-8"?>
<comments xmlns="http://schemas.openxmlformats.org/spreadsheetml/2006/main">
  <authors>
    <author>Deputy Clerk</author>
  </authors>
  <commentList>
    <comment ref="I6" authorId="0">
      <text>
        <r>
          <rPr>
            <sz val="8"/>
            <rFont val="Tahoma"/>
            <family val="0"/>
          </rPr>
          <t>Adjusted to annualize figures.</t>
        </r>
      </text>
    </comment>
    <comment ref="I22" authorId="0">
      <text>
        <r>
          <rPr>
            <sz val="8"/>
            <rFont val="Tahoma"/>
            <family val="0"/>
          </rPr>
          <t>Adjusted to reflect delay in cutting costs during "stump period" of 1998.</t>
        </r>
      </text>
    </comment>
    <comment ref="G31" authorId="0">
      <text>
        <r>
          <rPr>
            <sz val="8"/>
            <rFont val="Tahoma"/>
            <family val="0"/>
          </rPr>
          <t>The court derived this figure by calculating the difference between 1996 EIPDs and 1997 EIPDs as a percentage of 1996 EIPDs, multiplying that difference by a factor of 1.5 to account for downturn in patient days over course of 1998, and subtracted result from 1997 EIPDs.</t>
        </r>
      </text>
    </comment>
    <comment ref="I31" authorId="0">
      <text>
        <r>
          <rPr>
            <sz val="8"/>
            <rFont val="Tahoma"/>
            <family val="0"/>
          </rPr>
          <t>Adjusted to reflect delay in achieving 1997 patient volumes and revenue over "stump period" of 1998.</t>
        </r>
      </text>
    </comment>
    <comment ref="E41" authorId="0">
      <text>
        <r>
          <rPr>
            <sz val="8"/>
            <rFont val="Tahoma"/>
            <family val="0"/>
          </rPr>
          <t>Reflects completion of reduction in operational expenses by Reese Corp. as of January 1, 1999 (plus periodic inflation from 1998).</t>
        </r>
      </text>
    </comment>
    <comment ref="E48" authorId="0">
      <text>
        <r>
          <rPr>
            <sz val="8"/>
            <rFont val="Tahoma"/>
            <family val="0"/>
          </rPr>
          <t>Reflects end value for patient volume at Reese Hospital in 1998 rather than average of patient volume at Reese Hospital over the course of the "stump period" in 1998.</t>
        </r>
      </text>
    </comment>
    <comment ref="I48" authorId="0">
      <text>
        <r>
          <rPr>
            <sz val="8"/>
            <rFont val="Tahoma"/>
            <family val="0"/>
          </rPr>
          <t>Adjusted to reflect delay in achievement of Strategic Assumptions relating to all inpatient services.</t>
        </r>
      </text>
    </comment>
  </commentList>
</comments>
</file>

<file path=xl/sharedStrings.xml><?xml version="1.0" encoding="utf-8"?>
<sst xmlns="http://schemas.openxmlformats.org/spreadsheetml/2006/main" count="403" uniqueCount="83">
  <si>
    <t>REPAIRS &amp; MAINTENANCE</t>
  </si>
  <si>
    <t>Growth from '96 to '97</t>
  </si>
  <si>
    <t>Growth from '97 to '98</t>
  </si>
  <si>
    <t>Growth from '98 to '99</t>
  </si>
  <si>
    <t>Growth from '96 to'98</t>
  </si>
  <si>
    <t>Growth from '96 to '99</t>
  </si>
  <si>
    <t>Growth from '97 to '99</t>
  </si>
  <si>
    <t>Monthly Repairs &amp; Maintenance</t>
  </si>
  <si>
    <t>Periodic Inflation</t>
  </si>
  <si>
    <t>Number of Months of Operation</t>
  </si>
  <si>
    <t>Total Fixed Repair &amp; Maintenance</t>
  </si>
  <si>
    <t>11/13/98-12/31/98 Projections</t>
  </si>
  <si>
    <t>Prior Year Total</t>
  </si>
  <si>
    <t>Current Year Total</t>
  </si>
  <si>
    <t>Reese Projected 1998</t>
  </si>
  <si>
    <t>Reese Projected 1999</t>
  </si>
  <si>
    <t>1998 Final Projections</t>
  </si>
  <si>
    <t>Final 1998 Projections</t>
  </si>
  <si>
    <t>1999 Final Projections</t>
  </si>
  <si>
    <t>2000 Final Projections</t>
  </si>
  <si>
    <t>Final 1999 Projections</t>
  </si>
  <si>
    <t>2001 Final Projections</t>
  </si>
  <si>
    <t>Final 2001 Projections</t>
  </si>
  <si>
    <t>2002 Final Projections</t>
  </si>
  <si>
    <t>Final 2002 Projections</t>
  </si>
  <si>
    <t>(Pl. Ex. 300 at TRUST/HCA-007629.)</t>
  </si>
  <si>
    <t>RENTS &amp; LEASES</t>
  </si>
  <si>
    <t>Monthly Rents &amp; Leases</t>
  </si>
  <si>
    <t>UTILITIES</t>
  </si>
  <si>
    <t>Monthly Utilities</t>
  </si>
  <si>
    <t>Adjusted Annualized 1998 Total</t>
  </si>
  <si>
    <t>MARKETING EXPENSE</t>
  </si>
  <si>
    <t>Monthly Marketing Expense</t>
  </si>
  <si>
    <t>Final 2000 Projections</t>
  </si>
  <si>
    <t>Total Marketing</t>
  </si>
  <si>
    <t>(Pl. Ex. 300 at TRUST/HCA-007630.)</t>
  </si>
  <si>
    <t>OTHER TAXES (REAL ESTATE)</t>
  </si>
  <si>
    <t>Monthly Real Estate Taxes</t>
  </si>
  <si>
    <t>Total Real Estate Taxes</t>
  </si>
  <si>
    <t>INSURANCE</t>
  </si>
  <si>
    <t>Building</t>
  </si>
  <si>
    <t>Monthly Building Insurance</t>
  </si>
  <si>
    <t>Total Building Insurance</t>
  </si>
  <si>
    <t>Malpractice</t>
  </si>
  <si>
    <t>Monthly Malpractice Premium</t>
  </si>
  <si>
    <t>Total Malpractice Insurance</t>
  </si>
  <si>
    <t>Total</t>
  </si>
  <si>
    <t>Adjusted Annualized 1999 w/Inflation</t>
  </si>
  <si>
    <t>OTHER OPERATING EXPENSES</t>
  </si>
  <si>
    <t>Fixed Component</t>
  </si>
  <si>
    <t>Monthly Operating Expenses</t>
  </si>
  <si>
    <t>Total Fixed Component</t>
  </si>
  <si>
    <t>Variable Component</t>
  </si>
  <si>
    <t>Total EIPDs</t>
  </si>
  <si>
    <t>Expense Per EIPD</t>
  </si>
  <si>
    <t>Total Variable Component</t>
  </si>
  <si>
    <t>Adjusted Growth Rate</t>
  </si>
  <si>
    <t>Adjusted EIPDs</t>
  </si>
  <si>
    <t>Operational Growth</t>
  </si>
  <si>
    <t>Long Term Growth</t>
  </si>
  <si>
    <t>Number of Months in Operation</t>
  </si>
  <si>
    <t>Adjusted Reduction Rate</t>
  </si>
  <si>
    <t>Cuts from '97 to '98</t>
  </si>
  <si>
    <t>Expense per EIPD</t>
  </si>
  <si>
    <t xml:space="preserve">Prior Year </t>
  </si>
  <si>
    <t>Estimated Annualized 1998 Total EIPDs Pre-Transfer</t>
  </si>
  <si>
    <t>Prior Year Annualized</t>
  </si>
  <si>
    <t>Prior Year</t>
  </si>
  <si>
    <t>FIXED EXPENSES SUMMARY</t>
  </si>
  <si>
    <t>Repairs &amp; Maintenance</t>
  </si>
  <si>
    <t>Rents &amp; Leases</t>
  </si>
  <si>
    <t>Utilities</t>
  </si>
  <si>
    <t>Other Professional Fees</t>
  </si>
  <si>
    <t>Marketing Expense</t>
  </si>
  <si>
    <t>Other Taxes (Real Estate)</t>
  </si>
  <si>
    <t>Insurance</t>
  </si>
  <si>
    <t>Depreciation &amp; Amortization</t>
  </si>
  <si>
    <t>Other Operating Expenses</t>
  </si>
  <si>
    <t>11/13/98-12/31/98</t>
  </si>
  <si>
    <t>Reese Annualized Projected 1998</t>
  </si>
  <si>
    <t>Final Projections</t>
  </si>
  <si>
    <t>Final Annualized 1998</t>
  </si>
  <si>
    <t>Adjusted Figures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</si>
</sst>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
    <font>
      <sz val="10"/>
      <name val="Arial"/>
      <family val="0"/>
    </font>
    <font>
      <b/>
      <sz val="10"/>
      <name val="Arial"/>
      <family val="2"/>
    </font>
    <font>
      <u val="single"/>
      <sz val="10"/>
      <name val="Arial"/>
      <family val="0"/>
    </font>
    <font>
      <b/>
      <u val="single"/>
      <sz val="10"/>
      <name val="Arial"/>
      <family val="2"/>
    </font>
    <font>
      <sz val="8"/>
      <name val="Tahoma"/>
      <family val="0"/>
    </font>
    <font>
      <b/>
      <sz val="8"/>
      <name val="Arial"/>
      <family val="2"/>
    </font>
  </fonts>
  <fills count="5">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41"/>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0" fillId="2" borderId="0" xfId="0" applyFill="1" applyAlignment="1">
      <alignment/>
    </xf>
    <xf numFmtId="164" fontId="0" fillId="0" borderId="0" xfId="0" applyNumberFormat="1" applyAlignment="1">
      <alignment/>
    </xf>
    <xf numFmtId="10" fontId="0" fillId="0" borderId="0" xfId="0" applyNumberFormat="1" applyAlignment="1">
      <alignment/>
    </xf>
    <xf numFmtId="0" fontId="0" fillId="3" borderId="1" xfId="0" applyFill="1" applyBorder="1" applyAlignment="1">
      <alignment/>
    </xf>
    <xf numFmtId="0" fontId="0" fillId="3" borderId="2" xfId="0" applyFill="1" applyBorder="1" applyAlignment="1">
      <alignment/>
    </xf>
    <xf numFmtId="164" fontId="0" fillId="3" borderId="2" xfId="0" applyNumberFormat="1" applyFill="1" applyBorder="1" applyAlignment="1">
      <alignment/>
    </xf>
    <xf numFmtId="164" fontId="0" fillId="3" borderId="3" xfId="0" applyNumberFormat="1" applyFill="1" applyBorder="1" applyAlignment="1">
      <alignment/>
    </xf>
    <xf numFmtId="0" fontId="3" fillId="0" borderId="0" xfId="0" applyFont="1" applyFill="1"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Alignment="1">
      <alignment/>
    </xf>
    <xf numFmtId="0" fontId="0" fillId="0" borderId="0" xfId="0" applyFont="1" applyAlignment="1">
      <alignment/>
    </xf>
    <xf numFmtId="0" fontId="2" fillId="0" borderId="0" xfId="0" applyFont="1" applyAlignment="1">
      <alignment horizontal="center"/>
    </xf>
    <xf numFmtId="0" fontId="0" fillId="2" borderId="0" xfId="0" applyFont="1" applyFill="1" applyAlignment="1">
      <alignment/>
    </xf>
    <xf numFmtId="0" fontId="2" fillId="0" borderId="0" xfId="0" applyFont="1" applyFill="1" applyAlignment="1">
      <alignment/>
    </xf>
    <xf numFmtId="0" fontId="0" fillId="0" borderId="0" xfId="0" applyFont="1" applyAlignment="1">
      <alignment horizontal="center"/>
    </xf>
    <xf numFmtId="164" fontId="0" fillId="0" borderId="0" xfId="0" applyNumberFormat="1" applyFont="1" applyAlignment="1">
      <alignment/>
    </xf>
    <xf numFmtId="10" fontId="0" fillId="0" borderId="0" xfId="0" applyNumberFormat="1" applyFont="1" applyAlignment="1">
      <alignment/>
    </xf>
    <xf numFmtId="3" fontId="0" fillId="0" borderId="0" xfId="0" applyNumberFormat="1" applyFont="1" applyAlignment="1">
      <alignment/>
    </xf>
    <xf numFmtId="0" fontId="0" fillId="3" borderId="1" xfId="0" applyFont="1" applyFill="1" applyBorder="1" applyAlignment="1">
      <alignment/>
    </xf>
    <xf numFmtId="0" fontId="0" fillId="3" borderId="2" xfId="0" applyFont="1" applyFill="1" applyBorder="1" applyAlignment="1">
      <alignment/>
    </xf>
    <xf numFmtId="164" fontId="0" fillId="3" borderId="2" xfId="0" applyNumberFormat="1" applyFont="1" applyFill="1" applyBorder="1" applyAlignment="1">
      <alignment/>
    </xf>
    <xf numFmtId="164" fontId="0" fillId="3" borderId="3" xfId="0" applyNumberFormat="1" applyFont="1" applyFill="1" applyBorder="1" applyAlignment="1">
      <alignment/>
    </xf>
    <xf numFmtId="10" fontId="0" fillId="3" borderId="1" xfId="0" applyNumberFormat="1" applyFont="1" applyFill="1" applyBorder="1" applyAlignment="1">
      <alignment/>
    </xf>
    <xf numFmtId="10" fontId="0" fillId="3" borderId="2" xfId="0" applyNumberFormat="1" applyFont="1" applyFill="1" applyBorder="1" applyAlignment="1">
      <alignment/>
    </xf>
    <xf numFmtId="10" fontId="0" fillId="3" borderId="3" xfId="0" applyNumberFormat="1" applyFont="1" applyFill="1" applyBorder="1" applyAlignment="1">
      <alignment/>
    </xf>
    <xf numFmtId="0" fontId="0" fillId="0" borderId="0" xfId="0" applyFont="1" applyFill="1" applyAlignment="1">
      <alignment/>
    </xf>
    <xf numFmtId="0" fontId="2" fillId="0" borderId="0" xfId="0" applyFont="1" applyFill="1" applyAlignment="1">
      <alignment horizontal="center"/>
    </xf>
    <xf numFmtId="0" fontId="0" fillId="0" borderId="0" xfId="0" applyFill="1" applyBorder="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2" fillId="0" borderId="0" xfId="0" applyFont="1" applyAlignment="1">
      <alignment/>
    </xf>
    <xf numFmtId="1" fontId="0" fillId="0" borderId="0" xfId="0" applyNumberFormat="1" applyFont="1" applyAlignment="1">
      <alignment/>
    </xf>
    <xf numFmtId="0" fontId="0" fillId="4" borderId="1" xfId="0" applyFont="1" applyFill="1" applyBorder="1" applyAlignment="1">
      <alignment/>
    </xf>
    <xf numFmtId="0" fontId="0" fillId="4" borderId="2" xfId="0" applyFont="1" applyFill="1" applyBorder="1" applyAlignment="1">
      <alignment/>
    </xf>
    <xf numFmtId="164" fontId="0" fillId="4" borderId="2" xfId="0" applyNumberFormat="1" applyFont="1" applyFill="1" applyBorder="1" applyAlignment="1">
      <alignment/>
    </xf>
    <xf numFmtId="164" fontId="0" fillId="4" borderId="3" xfId="0" applyNumberFormat="1" applyFont="1" applyFill="1" applyBorder="1" applyAlignment="1">
      <alignment/>
    </xf>
    <xf numFmtId="10" fontId="0" fillId="4" borderId="1" xfId="0" applyNumberFormat="1" applyFont="1" applyFill="1" applyBorder="1" applyAlignment="1">
      <alignment/>
    </xf>
    <xf numFmtId="10" fontId="0" fillId="4" borderId="2" xfId="0" applyNumberFormat="1" applyFont="1" applyFill="1" applyBorder="1" applyAlignment="1">
      <alignment/>
    </xf>
    <xf numFmtId="10" fontId="0" fillId="4" borderId="3" xfId="0" applyNumberFormat="1" applyFont="1" applyFill="1" applyBorder="1" applyAlignment="1">
      <alignment/>
    </xf>
    <xf numFmtId="0" fontId="2" fillId="3" borderId="1" xfId="0" applyFont="1" applyFill="1" applyBorder="1" applyAlignment="1">
      <alignment/>
    </xf>
    <xf numFmtId="164" fontId="0" fillId="0" borderId="0" xfId="0" applyNumberFormat="1" applyFont="1" applyAlignment="1">
      <alignment horizontal="right"/>
    </xf>
    <xf numFmtId="0" fontId="0" fillId="0" borderId="0" xfId="0" applyFont="1" applyAlignment="1">
      <alignment horizontal="right"/>
    </xf>
    <xf numFmtId="0" fontId="0" fillId="0" borderId="0" xfId="0" applyFont="1" applyFill="1" applyAlignment="1">
      <alignment horizontal="right"/>
    </xf>
    <xf numFmtId="10" fontId="0" fillId="0" borderId="0" xfId="0" applyNumberFormat="1" applyFont="1" applyAlignment="1">
      <alignment horizontal="right"/>
    </xf>
    <xf numFmtId="164" fontId="0" fillId="0" borderId="0" xfId="0" applyNumberFormat="1" applyFont="1" applyFill="1" applyAlignment="1">
      <alignment horizontal="right"/>
    </xf>
    <xf numFmtId="0" fontId="0" fillId="4" borderId="2" xfId="0" applyFont="1" applyFill="1" applyBorder="1" applyAlignment="1">
      <alignment horizontal="right"/>
    </xf>
    <xf numFmtId="3" fontId="0" fillId="0" borderId="0" xfId="0" applyNumberFormat="1" applyFont="1" applyAlignment="1">
      <alignment horizontal="right"/>
    </xf>
    <xf numFmtId="3" fontId="0" fillId="0" borderId="0" xfId="0" applyNumberFormat="1" applyFont="1" applyFill="1" applyAlignment="1">
      <alignment horizontal="right"/>
    </xf>
    <xf numFmtId="10" fontId="0" fillId="2" borderId="0" xfId="0" applyNumberFormat="1" applyFill="1" applyAlignment="1">
      <alignment/>
    </xf>
    <xf numFmtId="164" fontId="0" fillId="2" borderId="0" xfId="0" applyNumberFormat="1" applyFill="1" applyAlignment="1">
      <alignment/>
    </xf>
    <xf numFmtId="0" fontId="0" fillId="0" borderId="0" xfId="0" applyFill="1" applyAlignment="1">
      <alignment horizontal="center"/>
    </xf>
    <xf numFmtId="0" fontId="2" fillId="2" borderId="0" xfId="0" applyFont="1" applyFill="1" applyAlignment="1">
      <alignment/>
    </xf>
    <xf numFmtId="0" fontId="2" fillId="0" borderId="0" xfId="0" applyFont="1" applyFill="1" applyBorder="1" applyAlignment="1">
      <alignment horizontal="center"/>
    </xf>
    <xf numFmtId="0" fontId="0" fillId="0" borderId="0" xfId="0" applyFill="1" applyBorder="1" applyAlignment="1">
      <alignment horizontal="center"/>
    </xf>
    <xf numFmtId="10" fontId="0" fillId="0" borderId="0" xfId="0" applyNumberFormat="1" applyFill="1" applyBorder="1" applyAlignment="1">
      <alignment/>
    </xf>
    <xf numFmtId="10" fontId="0" fillId="2" borderId="0"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cmst1\Desktop\Excel%20Files\Alberts%20v.%20Tuft_mas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Sheet"/>
      <sheetName val="Annualization"/>
      <sheetName val="Total Net Revenue"/>
      <sheetName val="Fixed Expenses"/>
      <sheetName val="Variable Expenses"/>
      <sheetName val="Income Taxes"/>
      <sheetName val="Net Working Capital"/>
      <sheetName val="Capital Expenditures"/>
      <sheetName val="WACC"/>
    </sheetNames>
    <sheetDataSet>
      <sheetData sheetId="1">
        <row r="40">
          <cell r="K40">
            <v>4319001.77631579</v>
          </cell>
        </row>
        <row r="41">
          <cell r="K41">
            <v>3726227.3684210526</v>
          </cell>
        </row>
        <row r="42">
          <cell r="K42">
            <v>4480078.4375</v>
          </cell>
        </row>
        <row r="44">
          <cell r="K44">
            <v>0</v>
          </cell>
        </row>
        <row r="45">
          <cell r="K45">
            <v>2050768.1085526317</v>
          </cell>
        </row>
        <row r="46">
          <cell r="K46">
            <v>8549367.38486842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V37"/>
  <sheetViews>
    <sheetView tabSelected="1" zoomScale="75" zoomScaleNormal="75" workbookViewId="0" topLeftCell="A1">
      <selection activeCell="A1" sqref="A1"/>
    </sheetView>
  </sheetViews>
  <sheetFormatPr defaultColWidth="9.140625" defaultRowHeight="12.75"/>
  <cols>
    <col min="1" max="1" width="31.7109375" style="0" bestFit="1" customWidth="1"/>
    <col min="2" max="2" width="24.57421875" style="0" bestFit="1" customWidth="1"/>
    <col min="4" max="4" width="16.140625" style="0" bestFit="1" customWidth="1"/>
    <col min="5" max="5" width="9.28125" style="0" bestFit="1" customWidth="1"/>
    <col min="6" max="6" width="14.8515625" style="0" bestFit="1" customWidth="1"/>
    <col min="7" max="7" width="9.28125" style="0" bestFit="1" customWidth="1"/>
    <col min="8" max="8" width="30.00390625" style="0" bestFit="1" customWidth="1"/>
    <col min="9" max="9" width="9.28125" style="0" bestFit="1" customWidth="1"/>
    <col min="10" max="10" width="19.8515625" style="0" bestFit="1" customWidth="1"/>
    <col min="12" max="12" width="19.421875" style="0" bestFit="1" customWidth="1"/>
    <col min="14" max="14" width="19.421875" style="0" bestFit="1" customWidth="1"/>
    <col min="16" max="16" width="19.421875" style="0" bestFit="1" customWidth="1"/>
    <col min="18" max="18" width="19.421875" style="0" bestFit="1" customWidth="1"/>
    <col min="20" max="20" width="19.421875" style="0" bestFit="1" customWidth="1"/>
    <col min="22" max="22" width="19.421875" style="0" bestFit="1" customWidth="1"/>
  </cols>
  <sheetData>
    <row r="1" spans="1:22" ht="12.75">
      <c r="A1" s="1" t="s">
        <v>68</v>
      </c>
      <c r="D1" s="2">
        <v>1996</v>
      </c>
      <c r="F1" s="2">
        <v>1997</v>
      </c>
      <c r="H1" s="2" t="s">
        <v>79</v>
      </c>
      <c r="J1" s="2" t="s">
        <v>15</v>
      </c>
      <c r="K1" s="3"/>
      <c r="L1" s="55"/>
      <c r="M1" s="11"/>
      <c r="N1" s="56"/>
      <c r="O1" s="57"/>
      <c r="P1" s="56"/>
      <c r="Q1" s="31"/>
      <c r="R1" s="56"/>
      <c r="S1" s="57"/>
      <c r="T1" s="56"/>
      <c r="U1" s="31"/>
      <c r="V1" s="56"/>
    </row>
    <row r="2" spans="11:22" ht="12.75">
      <c r="K2" s="3"/>
      <c r="L2" s="3"/>
      <c r="M2" s="11"/>
      <c r="N2" s="31"/>
      <c r="O2" s="31"/>
      <c r="P2" s="31"/>
      <c r="Q2" s="31"/>
      <c r="R2" s="31"/>
      <c r="S2" s="31"/>
      <c r="T2" s="31"/>
      <c r="U2" s="31"/>
      <c r="V2" s="31"/>
    </row>
    <row r="3" spans="2:22" ht="12.75">
      <c r="B3" t="s">
        <v>69</v>
      </c>
      <c r="D3" s="4">
        <f>'Repairs &amp; Maintenance'!D7</f>
        <v>3279588</v>
      </c>
      <c r="E3" s="4"/>
      <c r="F3" s="4">
        <f>'Repairs &amp; Maintenance'!F7</f>
        <v>4552824</v>
      </c>
      <c r="G3" s="5"/>
      <c r="H3" s="4">
        <f>'Repairs &amp; Maintenance'!H7</f>
        <v>5204400.48</v>
      </c>
      <c r="I3" s="5"/>
      <c r="J3" s="4">
        <f>'Repairs &amp; Maintenance'!J7</f>
        <v>4830090.24</v>
      </c>
      <c r="K3" s="52"/>
      <c r="L3" s="52"/>
      <c r="M3" s="11"/>
      <c r="N3" s="58"/>
      <c r="O3" s="31"/>
      <c r="P3" s="58"/>
      <c r="Q3" s="31"/>
      <c r="R3" s="58"/>
      <c r="S3" s="58"/>
      <c r="T3" s="58"/>
      <c r="U3" s="31"/>
      <c r="V3" s="58"/>
    </row>
    <row r="4" spans="2:22" ht="12.75">
      <c r="B4" t="s">
        <v>70</v>
      </c>
      <c r="D4" s="4">
        <f>'Rents &amp; Leases'!D7</f>
        <v>2631672</v>
      </c>
      <c r="E4" s="4"/>
      <c r="F4" s="4">
        <f>'Rents &amp; Leases'!F7</f>
        <v>2922744</v>
      </c>
      <c r="G4" s="5"/>
      <c r="H4" s="4">
        <f>'Rents &amp; Leases'!H7</f>
        <v>2982505.08</v>
      </c>
      <c r="I4" s="5"/>
      <c r="J4" s="4">
        <f>'Rents &amp; Leases'!J7</f>
        <v>3071979.12</v>
      </c>
      <c r="K4" s="52"/>
      <c r="L4" s="52"/>
      <c r="M4" s="11"/>
      <c r="N4" s="58"/>
      <c r="O4" s="31"/>
      <c r="P4" s="58"/>
      <c r="Q4" s="31"/>
      <c r="R4" s="58"/>
      <c r="S4" s="58"/>
      <c r="T4" s="58"/>
      <c r="U4" s="31"/>
      <c r="V4" s="58"/>
    </row>
    <row r="5" spans="2:22" ht="12.75">
      <c r="B5" t="s">
        <v>71</v>
      </c>
      <c r="D5" s="4">
        <f>Utilities!D7</f>
        <v>5080008</v>
      </c>
      <c r="E5" s="4"/>
      <c r="F5" s="4">
        <f>Utilities!F7</f>
        <v>5201916</v>
      </c>
      <c r="G5" s="4"/>
      <c r="H5" s="4">
        <f>Utilities!H7</f>
        <v>5225288.88</v>
      </c>
      <c r="I5" s="4"/>
      <c r="J5" s="4">
        <f>Utilities!J7</f>
        <v>5382050.760000001</v>
      </c>
      <c r="K5" s="53"/>
      <c r="L5" s="52"/>
      <c r="M5" s="11"/>
      <c r="N5" s="58"/>
      <c r="O5" s="31"/>
      <c r="P5" s="58"/>
      <c r="Q5" s="31"/>
      <c r="R5" s="58"/>
      <c r="S5" s="58"/>
      <c r="T5" s="58"/>
      <c r="U5" s="31"/>
      <c r="V5" s="58"/>
    </row>
    <row r="6" spans="2:22" ht="12.75">
      <c r="B6" t="s">
        <v>72</v>
      </c>
      <c r="D6" s="4">
        <v>0</v>
      </c>
      <c r="E6" s="4"/>
      <c r="F6" s="4">
        <v>0</v>
      </c>
      <c r="G6" s="4"/>
      <c r="H6" s="4">
        <f>+(41000/60)*365</f>
        <v>249416.6666666667</v>
      </c>
      <c r="I6" s="4"/>
      <c r="J6" s="4">
        <v>255000</v>
      </c>
      <c r="K6" s="53"/>
      <c r="L6" s="52"/>
      <c r="M6" s="11"/>
      <c r="N6" s="58"/>
      <c r="O6" s="31"/>
      <c r="P6" s="58"/>
      <c r="Q6" s="31"/>
      <c r="R6" s="58"/>
      <c r="S6" s="58"/>
      <c r="T6" s="58"/>
      <c r="U6" s="31"/>
      <c r="V6" s="58"/>
    </row>
    <row r="7" spans="2:22" ht="12.75">
      <c r="B7" t="s">
        <v>73</v>
      </c>
      <c r="D7" s="4">
        <f>'Marketing Expense'!D7</f>
        <v>0</v>
      </c>
      <c r="E7" s="4"/>
      <c r="F7" s="4">
        <f>'Marketing Expense'!F7</f>
        <v>0</v>
      </c>
      <c r="G7" s="4"/>
      <c r="H7" s="4">
        <f>'Marketing Expense'!H7</f>
        <v>1380204.12</v>
      </c>
      <c r="I7" s="4"/>
      <c r="J7" s="4">
        <f>'Marketing Expense'!J7</f>
        <v>1421610.12</v>
      </c>
      <c r="K7" s="53"/>
      <c r="L7" s="52"/>
      <c r="M7" s="11"/>
      <c r="N7" s="58"/>
      <c r="O7" s="31"/>
      <c r="P7" s="58"/>
      <c r="Q7" s="31"/>
      <c r="R7" s="58"/>
      <c r="S7" s="58"/>
      <c r="T7" s="58"/>
      <c r="U7" s="31"/>
      <c r="V7" s="58"/>
    </row>
    <row r="8" spans="2:22" ht="12.75">
      <c r="B8" t="s">
        <v>74</v>
      </c>
      <c r="D8" s="4">
        <f>'Other Taxes (Real Estate)'!D7</f>
        <v>1325064</v>
      </c>
      <c r="E8" s="4"/>
      <c r="F8" s="4">
        <f>'Other Taxes (Real Estate)'!F7</f>
        <v>1393848</v>
      </c>
      <c r="G8" s="4"/>
      <c r="H8" s="4">
        <f>'Other Taxes (Real Estate)'!H7</f>
        <v>1439359.08</v>
      </c>
      <c r="I8" s="4"/>
      <c r="J8" s="4">
        <f>'Other Taxes (Real Estate)'!J7</f>
        <v>1482544.92</v>
      </c>
      <c r="K8" s="53"/>
      <c r="L8" s="52"/>
      <c r="M8" s="11"/>
      <c r="N8" s="58"/>
      <c r="O8" s="31"/>
      <c r="P8" s="58"/>
      <c r="Q8" s="31"/>
      <c r="R8" s="58"/>
      <c r="S8" s="58"/>
      <c r="T8" s="58"/>
      <c r="U8" s="31"/>
      <c r="V8" s="58"/>
    </row>
    <row r="9" spans="2:22" ht="12.75">
      <c r="B9" t="s">
        <v>75</v>
      </c>
      <c r="D9" s="4">
        <f>Insurance!E17</f>
        <v>9084276</v>
      </c>
      <c r="E9" s="4"/>
      <c r="F9" s="4">
        <f>Insurance!G17</f>
        <v>8470956</v>
      </c>
      <c r="G9" s="4"/>
      <c r="H9" s="4">
        <f>Insurance!I17</f>
        <v>4017000</v>
      </c>
      <c r="I9" s="4"/>
      <c r="J9" s="4">
        <f>Insurance!K17</f>
        <v>4202400</v>
      </c>
      <c r="K9" s="53"/>
      <c r="L9" s="52"/>
      <c r="M9" s="11"/>
      <c r="N9" s="58"/>
      <c r="O9" s="31"/>
      <c r="P9" s="58"/>
      <c r="Q9" s="31"/>
      <c r="R9" s="58"/>
      <c r="S9" s="58"/>
      <c r="T9" s="58"/>
      <c r="U9" s="31"/>
      <c r="V9" s="58"/>
    </row>
    <row r="10" spans="2:22" ht="12.75">
      <c r="B10" t="s">
        <v>76</v>
      </c>
      <c r="D10" s="4">
        <v>0</v>
      </c>
      <c r="E10" s="4"/>
      <c r="F10" s="4">
        <v>0</v>
      </c>
      <c r="G10" s="4"/>
      <c r="H10" s="4">
        <f>(3912000/60)*365</f>
        <v>23798000</v>
      </c>
      <c r="I10" s="4"/>
      <c r="J10" s="4">
        <v>9083000</v>
      </c>
      <c r="K10" s="53"/>
      <c r="L10" s="52"/>
      <c r="M10" s="11"/>
      <c r="N10" s="58"/>
      <c r="O10" s="31"/>
      <c r="P10" s="58"/>
      <c r="Q10" s="31"/>
      <c r="R10" s="58"/>
      <c r="S10" s="58"/>
      <c r="T10" s="58"/>
      <c r="U10" s="31"/>
      <c r="V10" s="58"/>
    </row>
    <row r="11" spans="2:22" ht="12.75">
      <c r="B11" t="s">
        <v>77</v>
      </c>
      <c r="D11" s="4">
        <f>'Other Operating Expenses'!E16</f>
        <v>3073361.94</v>
      </c>
      <c r="E11" s="4"/>
      <c r="F11" s="4">
        <f>'Other Operating Expenses'!G16</f>
        <v>5588075.46</v>
      </c>
      <c r="G11" s="4"/>
      <c r="H11" s="4">
        <f>'Other Operating Expenses'!I16</f>
        <v>4340009.86</v>
      </c>
      <c r="I11" s="4"/>
      <c r="J11" s="4">
        <f>'Other Operating Expenses'!K16</f>
        <v>4544180.58</v>
      </c>
      <c r="K11" s="53"/>
      <c r="L11" s="52"/>
      <c r="M11" s="11"/>
      <c r="N11" s="58"/>
      <c r="O11" s="31"/>
      <c r="P11" s="58"/>
      <c r="Q11" s="31"/>
      <c r="R11" s="58"/>
      <c r="S11" s="58"/>
      <c r="T11" s="58"/>
      <c r="U11" s="31"/>
      <c r="V11" s="58"/>
    </row>
    <row r="12" spans="4:22" ht="13.5" thickBot="1">
      <c r="D12" s="4"/>
      <c r="E12" s="4"/>
      <c r="F12" s="4"/>
      <c r="G12" s="4"/>
      <c r="H12" s="4"/>
      <c r="K12" s="53"/>
      <c r="L12" s="53"/>
      <c r="M12" s="11"/>
      <c r="N12" s="31"/>
      <c r="O12" s="31"/>
      <c r="P12" s="31"/>
      <c r="Q12" s="31"/>
      <c r="R12" s="31"/>
      <c r="S12" s="31"/>
      <c r="T12" s="31"/>
      <c r="U12" s="31"/>
      <c r="V12" s="31"/>
    </row>
    <row r="13" spans="2:22" ht="13.5" thickBot="1">
      <c r="B13" s="6" t="s">
        <v>46</v>
      </c>
      <c r="C13" s="7"/>
      <c r="D13" s="8">
        <f>SUM(D3:D11)</f>
        <v>24473969.94</v>
      </c>
      <c r="E13" s="8"/>
      <c r="F13" s="8">
        <f>SUM(F3:F11)</f>
        <v>28130363.46</v>
      </c>
      <c r="G13" s="8"/>
      <c r="H13" s="8">
        <f>SUM(H3:H11)</f>
        <v>48636184.166666664</v>
      </c>
      <c r="I13" s="7"/>
      <c r="J13" s="9">
        <f>SUM(J3:J11)</f>
        <v>34272855.74</v>
      </c>
      <c r="K13" s="53"/>
      <c r="L13" s="59"/>
      <c r="M13" s="31"/>
      <c r="N13" s="58"/>
      <c r="O13" s="31"/>
      <c r="P13" s="58"/>
      <c r="Q13" s="31"/>
      <c r="R13" s="58"/>
      <c r="S13" s="58"/>
      <c r="T13" s="58"/>
      <c r="U13" s="31"/>
      <c r="V13" s="58"/>
    </row>
    <row r="14" spans="1:22" ht="12.75">
      <c r="A14" s="3"/>
      <c r="B14" s="3"/>
      <c r="C14" s="3"/>
      <c r="D14" s="3"/>
      <c r="E14" s="3"/>
      <c r="F14" s="3"/>
      <c r="G14" s="3"/>
      <c r="H14" s="3"/>
      <c r="I14" s="3"/>
      <c r="J14" s="3"/>
      <c r="K14" s="3"/>
      <c r="L14" s="3"/>
      <c r="M14" s="11"/>
      <c r="N14" s="11"/>
      <c r="O14" s="11"/>
      <c r="P14" s="11"/>
      <c r="Q14" s="11"/>
      <c r="R14" s="11"/>
      <c r="S14" s="11"/>
      <c r="T14" s="11"/>
      <c r="U14" s="11"/>
      <c r="V14" s="11"/>
    </row>
    <row r="15" spans="1:22" ht="12.75">
      <c r="A15" s="3"/>
      <c r="B15" s="3"/>
      <c r="C15" s="3"/>
      <c r="D15" s="3"/>
      <c r="E15" s="3"/>
      <c r="F15" s="3"/>
      <c r="G15" s="3"/>
      <c r="H15" s="3"/>
      <c r="I15" s="3"/>
      <c r="J15" s="3"/>
      <c r="K15" s="3"/>
      <c r="L15" s="3"/>
      <c r="M15" s="11"/>
      <c r="N15" s="11"/>
      <c r="O15" s="11"/>
      <c r="P15" s="11"/>
      <c r="Q15" s="11"/>
      <c r="R15" s="11"/>
      <c r="S15" s="11"/>
      <c r="T15" s="11"/>
      <c r="U15" s="11"/>
      <c r="V15" s="11"/>
    </row>
    <row r="16" spans="1:22" ht="12.75">
      <c r="A16" s="10" t="s">
        <v>80</v>
      </c>
      <c r="B16" s="11"/>
      <c r="C16" s="11"/>
      <c r="D16" s="12" t="s">
        <v>78</v>
      </c>
      <c r="E16" s="54"/>
      <c r="F16" s="12">
        <v>1999</v>
      </c>
      <c r="G16" s="54"/>
      <c r="H16" s="12">
        <v>2000</v>
      </c>
      <c r="I16" s="54"/>
      <c r="J16" s="12">
        <v>2001</v>
      </c>
      <c r="K16" s="54"/>
      <c r="L16" s="12">
        <v>2002</v>
      </c>
      <c r="M16" s="11"/>
      <c r="N16" s="11"/>
      <c r="O16" s="11"/>
      <c r="P16" s="11"/>
      <c r="Q16" s="11"/>
      <c r="R16" s="11"/>
      <c r="S16" s="11"/>
      <c r="T16" s="11"/>
      <c r="U16" s="11"/>
      <c r="V16" s="11"/>
    </row>
    <row r="17" spans="1:22" ht="12.75">
      <c r="A17" s="11"/>
      <c r="B17" s="11"/>
      <c r="C17" s="11"/>
      <c r="D17" s="11"/>
      <c r="E17" s="11"/>
      <c r="F17" s="11"/>
      <c r="G17" s="11"/>
      <c r="H17" s="11"/>
      <c r="I17" s="11"/>
      <c r="J17" s="11"/>
      <c r="K17" s="11"/>
      <c r="L17" s="11"/>
      <c r="M17" s="11"/>
      <c r="N17" s="11"/>
      <c r="O17" s="11"/>
      <c r="P17" s="11"/>
      <c r="Q17" s="11"/>
      <c r="R17" s="11"/>
      <c r="S17" s="11"/>
      <c r="T17" s="11"/>
      <c r="U17" s="11"/>
      <c r="V17" s="11"/>
    </row>
    <row r="18" spans="2:13" ht="12.75">
      <c r="B18" t="s">
        <v>69</v>
      </c>
      <c r="D18" s="4">
        <f>'Repairs &amp; Maintenance'!$J$12</f>
        <v>698672.941150685</v>
      </c>
      <c r="E18" s="4"/>
      <c r="F18" s="4">
        <f>'Repairs &amp; Maintenance'!$D$20</f>
        <v>4830090.24</v>
      </c>
      <c r="G18" s="4"/>
      <c r="H18" s="4">
        <f>'Repairs &amp; Maintenance'!$D$26</f>
        <v>4974992.9472</v>
      </c>
      <c r="I18" s="4"/>
      <c r="J18" s="4">
        <f>'Repairs &amp; Maintenance'!$D$32</f>
        <v>5124242.735616</v>
      </c>
      <c r="K18" s="4"/>
      <c r="L18" s="4">
        <f>'Repairs &amp; Maintenance'!$D$38</f>
        <v>5277970.01768448</v>
      </c>
      <c r="M18" s="11"/>
    </row>
    <row r="19" spans="2:13" ht="12.75">
      <c r="B19" t="s">
        <v>70</v>
      </c>
      <c r="D19" s="4">
        <f>'Rents &amp; Leases'!$J$12</f>
        <v>400391.09293150686</v>
      </c>
      <c r="E19" s="4"/>
      <c r="F19" s="4">
        <f>'Rents &amp; Leases'!$D$20</f>
        <v>3071979.12</v>
      </c>
      <c r="G19" s="4"/>
      <c r="H19" s="4">
        <f>'Rents &amp; Leases'!$D$26</f>
        <v>3164138.4936</v>
      </c>
      <c r="I19" s="4"/>
      <c r="J19" s="4">
        <f>'Rents &amp; Leases'!$D$32</f>
        <v>3259062.6484080004</v>
      </c>
      <c r="K19" s="4"/>
      <c r="L19" s="4">
        <f>'Rents &amp; Leases'!$D$38</f>
        <v>3356834.5278602405</v>
      </c>
      <c r="M19" s="11"/>
    </row>
    <row r="20" spans="2:13" ht="12.75">
      <c r="B20" t="s">
        <v>71</v>
      </c>
      <c r="D20" s="4">
        <f>Utilities!$J$12</f>
        <v>649887.297859589</v>
      </c>
      <c r="E20" s="4"/>
      <c r="F20" s="4">
        <f>Utilities!$D$19</f>
        <v>5382047.5464</v>
      </c>
      <c r="G20" s="4"/>
      <c r="H20" s="4">
        <f>Utilities!$D$25</f>
        <v>5543508.9727920005</v>
      </c>
      <c r="I20" s="4"/>
      <c r="J20" s="4">
        <f>Utilities!$D$31</f>
        <v>5709814.241975761</v>
      </c>
      <c r="K20" s="4"/>
      <c r="L20" s="4">
        <f>Utilities!$D$37</f>
        <v>5881108.669235034</v>
      </c>
      <c r="M20" s="11"/>
    </row>
    <row r="21" spans="2:13" ht="12.75">
      <c r="B21" t="s">
        <v>72</v>
      </c>
      <c r="D21" s="4">
        <f>(H6/365)*49</f>
        <v>33483.333333333336</v>
      </c>
      <c r="E21" s="4"/>
      <c r="F21" s="4">
        <f>((D21/49)*365)*1.03</f>
        <v>256899.1666666667</v>
      </c>
      <c r="G21" s="4"/>
      <c r="H21" s="4">
        <f>F21*1.03</f>
        <v>264606.1416666667</v>
      </c>
      <c r="I21" s="4"/>
      <c r="J21" s="4">
        <f>H21*1.03</f>
        <v>272544.3259166667</v>
      </c>
      <c r="K21" s="4"/>
      <c r="L21" s="4">
        <f>(J21*1.03)</f>
        <v>280720.6556941667</v>
      </c>
      <c r="M21" s="11"/>
    </row>
    <row r="22" spans="2:13" ht="12.75">
      <c r="B22" t="s">
        <v>73</v>
      </c>
      <c r="D22" s="4">
        <f>'Marketing Expense'!$J$12</f>
        <v>0</v>
      </c>
      <c r="E22" s="4"/>
      <c r="F22" s="4">
        <f>'Marketing Expense'!$H$21</f>
        <v>1442000</v>
      </c>
      <c r="G22" s="4"/>
      <c r="H22" s="4">
        <f>'Marketing Expense'!$H$29</f>
        <v>831725</v>
      </c>
      <c r="I22" s="4"/>
      <c r="J22" s="4">
        <f>'Marketing Expense'!$D$37</f>
        <v>178190</v>
      </c>
      <c r="K22" s="4"/>
      <c r="L22" s="4">
        <f>'Marketing Expense'!$D$43</f>
        <v>183535.7</v>
      </c>
      <c r="M22" s="11"/>
    </row>
    <row r="23" spans="2:13" ht="12.75">
      <c r="B23" t="s">
        <v>74</v>
      </c>
      <c r="D23" s="4">
        <f>'Other Taxes (Real Estate)'!$J$12</f>
        <v>193229.0271780822</v>
      </c>
      <c r="E23" s="4"/>
      <c r="F23" s="4">
        <f>'Other Taxes (Real Estate)'!$D$19</f>
        <v>1482539.8524000002</v>
      </c>
      <c r="G23" s="4"/>
      <c r="H23" s="4">
        <f>'Other Taxes (Real Estate)'!$D$25</f>
        <v>1527016.0479720002</v>
      </c>
      <c r="I23" s="4"/>
      <c r="J23" s="4">
        <f>'Other Taxes (Real Estate)'!$D$31</f>
        <v>1572826.5294111602</v>
      </c>
      <c r="K23" s="4"/>
      <c r="L23" s="4">
        <f>'Other Taxes (Real Estate)'!$D$37</f>
        <v>1620011.325293495</v>
      </c>
      <c r="M23" s="11"/>
    </row>
    <row r="24" spans="2:13" ht="12.75">
      <c r="B24" t="s">
        <v>75</v>
      </c>
      <c r="D24" s="4">
        <f>Insurance!$K$22</f>
        <v>1147723.292763158</v>
      </c>
      <c r="E24" s="4"/>
      <c r="F24" s="4">
        <f>Insurance!$I$26</f>
        <v>4202400</v>
      </c>
      <c r="G24" s="4"/>
      <c r="H24" s="4">
        <f>Insurance!$E$40</f>
        <v>4397255.4</v>
      </c>
      <c r="I24" s="4"/>
      <c r="J24" s="4">
        <f>Insurance!$E$54</f>
        <v>4602083.466000001</v>
      </c>
      <c r="K24" s="4"/>
      <c r="L24" s="4">
        <f>Insurance!$E$68</f>
        <v>4817430.998220001</v>
      </c>
      <c r="M24" s="11"/>
    </row>
    <row r="25" spans="2:13" ht="12.75">
      <c r="B25" t="s">
        <v>76</v>
      </c>
      <c r="D25" s="4">
        <f>(H10/365)*49</f>
        <v>3194800</v>
      </c>
      <c r="E25" s="4"/>
      <c r="F25" s="4">
        <f>J10</f>
        <v>9083000</v>
      </c>
      <c r="G25" s="4"/>
      <c r="H25" s="4">
        <v>10652000</v>
      </c>
      <c r="I25" s="4"/>
      <c r="J25" s="4">
        <v>11120000</v>
      </c>
      <c r="K25" s="4"/>
      <c r="L25" s="4">
        <v>11586000</v>
      </c>
      <c r="M25" s="11"/>
    </row>
    <row r="26" spans="2:13" ht="12.75">
      <c r="B26" t="s">
        <v>77</v>
      </c>
      <c r="D26" s="4">
        <f>'Other Operating Expenses'!$M$36</f>
        <v>566960.6283842592</v>
      </c>
      <c r="E26" s="4"/>
      <c r="F26" s="4">
        <f>'Other Operating Expenses'!$M$53</f>
        <v>4276492.5</v>
      </c>
      <c r="G26" s="4"/>
      <c r="H26" s="4">
        <f>'Other Operating Expenses'!$M$70</f>
        <v>4567270.481690662</v>
      </c>
      <c r="I26" s="4"/>
      <c r="J26" s="4">
        <f>'Other Operating Expenses'!$M$87</f>
        <v>4871957.722611567</v>
      </c>
      <c r="K26" s="4"/>
      <c r="L26" s="4">
        <f>'Other Operating Expenses'!$M$104</f>
        <v>4950447.210294567</v>
      </c>
      <c r="M26" s="11"/>
    </row>
    <row r="27" spans="4:13" ht="13.5" thickBot="1">
      <c r="D27" s="4"/>
      <c r="E27" s="4"/>
      <c r="F27" s="4"/>
      <c r="G27" s="4"/>
      <c r="H27" s="4"/>
      <c r="I27" s="4"/>
      <c r="J27" s="4"/>
      <c r="K27" s="4"/>
      <c r="L27" s="4"/>
      <c r="M27" s="11"/>
    </row>
    <row r="28" spans="2:13" ht="13.5" thickBot="1">
      <c r="B28" s="6" t="s">
        <v>46</v>
      </c>
      <c r="C28" s="7"/>
      <c r="D28" s="8">
        <f>SUM(D18:D26)</f>
        <v>6885147.613600614</v>
      </c>
      <c r="E28" s="8"/>
      <c r="F28" s="8">
        <f>SUM(F18:F26)</f>
        <v>34027448.42546667</v>
      </c>
      <c r="G28" s="8"/>
      <c r="H28" s="8">
        <f>SUM(H18:H26)</f>
        <v>35922513.48492133</v>
      </c>
      <c r="I28" s="8"/>
      <c r="J28" s="8">
        <f>SUM(J18:J26)</f>
        <v>36710721.66993915</v>
      </c>
      <c r="K28" s="8"/>
      <c r="L28" s="9">
        <f>SUM(L18:L26)</f>
        <v>37954059.104281984</v>
      </c>
      <c r="M28" s="11"/>
    </row>
    <row r="31" spans="4:12" ht="12.75">
      <c r="D31" s="4"/>
      <c r="F31" s="4"/>
      <c r="G31" s="4"/>
      <c r="H31" s="4"/>
      <c r="I31" s="4"/>
      <c r="J31" s="4"/>
      <c r="K31" s="4"/>
      <c r="L31" s="4"/>
    </row>
    <row r="32" spans="4:12" ht="12.75">
      <c r="D32" s="4"/>
      <c r="E32" s="4"/>
      <c r="F32" s="4"/>
      <c r="G32" s="4"/>
      <c r="H32" s="4"/>
      <c r="I32" s="4"/>
      <c r="J32" s="4"/>
      <c r="K32" s="4"/>
      <c r="L32" s="4"/>
    </row>
    <row r="34" spans="4:12" ht="12.75">
      <c r="D34" s="4"/>
      <c r="F34" s="4"/>
      <c r="H34" s="4"/>
      <c r="J34" s="4"/>
      <c r="L34" s="4"/>
    </row>
    <row r="35" spans="4:12" ht="12.75">
      <c r="D35" s="4"/>
      <c r="E35" s="4"/>
      <c r="F35" s="4"/>
      <c r="G35" s="4"/>
      <c r="H35" s="4"/>
      <c r="I35" s="4"/>
      <c r="J35" s="4"/>
      <c r="K35" s="4"/>
      <c r="L35" s="4"/>
    </row>
    <row r="37" spans="4:12" ht="12.75">
      <c r="D37" s="5"/>
      <c r="E37" s="5"/>
      <c r="F37" s="5"/>
      <c r="G37" s="5"/>
      <c r="H37" s="5"/>
      <c r="I37" s="5"/>
      <c r="J37" s="5"/>
      <c r="K37" s="5"/>
      <c r="L37" s="5"/>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V42"/>
  <sheetViews>
    <sheetView zoomScale="75" zoomScaleNormal="75" workbookViewId="0" topLeftCell="A1">
      <selection activeCell="A1" sqref="A1"/>
    </sheetView>
  </sheetViews>
  <sheetFormatPr defaultColWidth="9.140625" defaultRowHeight="12.75"/>
  <cols>
    <col min="1" max="2" width="30.00390625" style="0" bestFit="1" customWidth="1"/>
    <col min="4" max="4" width="19.8515625" style="0" bestFit="1" customWidth="1"/>
    <col min="6" max="6" width="23.28125" style="0" bestFit="1" customWidth="1"/>
    <col min="8" max="8" width="19.8515625" style="0" bestFit="1" customWidth="1"/>
    <col min="10" max="10" width="26.57421875" style="0" bestFit="1" customWidth="1"/>
    <col min="12" max="12" width="19.421875" style="0" bestFit="1" customWidth="1"/>
    <col min="14" max="14" width="19.421875" style="0" bestFit="1" customWidth="1"/>
    <col min="16" max="16" width="19.421875" style="0" bestFit="1" customWidth="1"/>
    <col min="18" max="18" width="18.8515625" style="0" bestFit="1" customWidth="1"/>
    <col min="20" max="20" width="19.421875" style="0" bestFit="1" customWidth="1"/>
    <col min="22" max="22" width="19.421875" style="0" bestFit="1" customWidth="1"/>
  </cols>
  <sheetData>
    <row r="1" spans="1:22" ht="12.75">
      <c r="A1" s="1" t="s">
        <v>0</v>
      </c>
      <c r="B1" s="14"/>
      <c r="C1" s="14"/>
      <c r="D1" s="15">
        <v>1996</v>
      </c>
      <c r="E1" s="14"/>
      <c r="F1" s="15">
        <v>1997</v>
      </c>
      <c r="G1" s="14"/>
      <c r="H1" s="15" t="s">
        <v>14</v>
      </c>
      <c r="I1" s="14"/>
      <c r="J1" s="15" t="s">
        <v>15</v>
      </c>
      <c r="K1" s="16"/>
      <c r="L1" s="17" t="s">
        <v>1</v>
      </c>
      <c r="M1" s="18"/>
      <c r="N1" s="15" t="s">
        <v>2</v>
      </c>
      <c r="O1" s="14"/>
      <c r="P1" s="15" t="s">
        <v>3</v>
      </c>
      <c r="Q1" s="14"/>
      <c r="R1" s="15" t="s">
        <v>4</v>
      </c>
      <c r="S1" s="14"/>
      <c r="T1" s="15" t="s">
        <v>5</v>
      </c>
      <c r="U1" s="14"/>
      <c r="V1" s="15" t="s">
        <v>6</v>
      </c>
    </row>
    <row r="2" spans="1:22" ht="12.75">
      <c r="A2" s="14" t="s">
        <v>25</v>
      </c>
      <c r="B2" s="14"/>
      <c r="C2" s="14"/>
      <c r="D2" s="14"/>
      <c r="E2" s="14"/>
      <c r="F2" s="14"/>
      <c r="G2" s="14"/>
      <c r="H2" s="14"/>
      <c r="I2" s="14"/>
      <c r="J2" s="14"/>
      <c r="K2" s="16"/>
      <c r="L2" s="14"/>
      <c r="M2" s="14"/>
      <c r="N2" s="14"/>
      <c r="O2" s="14"/>
      <c r="P2" s="14"/>
      <c r="Q2" s="14"/>
      <c r="R2" s="14"/>
      <c r="S2" s="14"/>
      <c r="T2" s="14"/>
      <c r="U2" s="14"/>
      <c r="V2" s="14"/>
    </row>
    <row r="3" spans="1:22" ht="12.75">
      <c r="A3" s="14"/>
      <c r="B3" s="14" t="s">
        <v>7</v>
      </c>
      <c r="C3" s="14"/>
      <c r="D3" s="19">
        <v>273299</v>
      </c>
      <c r="E3" s="19"/>
      <c r="F3" s="19">
        <v>379402</v>
      </c>
      <c r="G3" s="19"/>
      <c r="H3" s="19">
        <v>421068</v>
      </c>
      <c r="I3" s="19"/>
      <c r="J3" s="19">
        <v>390784</v>
      </c>
      <c r="K3" s="16"/>
      <c r="L3" s="20">
        <f>(F3/D3)-1</f>
        <v>0.3882304728520778</v>
      </c>
      <c r="M3" s="14"/>
      <c r="N3" s="20">
        <f>(H3/F3)-1</f>
        <v>0.10982019072118754</v>
      </c>
      <c r="O3" s="14"/>
      <c r="P3" s="20">
        <f>(J3/H3)-1</f>
        <v>-0.07192187485156787</v>
      </c>
      <c r="Q3" s="14"/>
      <c r="R3" s="20">
        <f>(H3/D3)-1</f>
        <v>0.5406862081456574</v>
      </c>
      <c r="S3" s="20"/>
      <c r="T3" s="20">
        <f>(J3/D3)-1</f>
        <v>0.42987716749786853</v>
      </c>
      <c r="U3" s="14"/>
      <c r="V3" s="20">
        <f>(J3/F3)-1</f>
        <v>0.02999984185639515</v>
      </c>
    </row>
    <row r="4" spans="1:22" ht="12.75">
      <c r="A4" s="14"/>
      <c r="B4" s="14" t="s">
        <v>8</v>
      </c>
      <c r="C4" s="14"/>
      <c r="D4" s="20">
        <v>0</v>
      </c>
      <c r="E4" s="20"/>
      <c r="F4" s="20">
        <v>0</v>
      </c>
      <c r="G4" s="20"/>
      <c r="H4" s="20">
        <v>0.03</v>
      </c>
      <c r="I4" s="20"/>
      <c r="J4" s="20">
        <v>0.03</v>
      </c>
      <c r="K4" s="16"/>
      <c r="L4" s="14"/>
      <c r="M4" s="14"/>
      <c r="N4" s="14"/>
      <c r="O4" s="14"/>
      <c r="P4" s="14"/>
      <c r="Q4" s="14"/>
      <c r="R4" s="14"/>
      <c r="S4" s="14"/>
      <c r="T4" s="14"/>
      <c r="U4" s="14"/>
      <c r="V4" s="14"/>
    </row>
    <row r="5" spans="1:22" ht="12.75">
      <c r="A5" s="14"/>
      <c r="B5" s="14" t="s">
        <v>9</v>
      </c>
      <c r="C5" s="14"/>
      <c r="D5" s="21">
        <v>12</v>
      </c>
      <c r="E5" s="21"/>
      <c r="F5" s="21">
        <v>12</v>
      </c>
      <c r="G5" s="21"/>
      <c r="H5" s="21">
        <v>12</v>
      </c>
      <c r="I5" s="21"/>
      <c r="J5" s="21">
        <v>12</v>
      </c>
      <c r="K5" s="16"/>
      <c r="L5" s="14"/>
      <c r="M5" s="14"/>
      <c r="N5" s="14"/>
      <c r="O5" s="14"/>
      <c r="P5" s="14"/>
      <c r="Q5" s="14"/>
      <c r="R5" s="14"/>
      <c r="S5" s="14"/>
      <c r="T5" s="14"/>
      <c r="U5" s="14"/>
      <c r="V5" s="14"/>
    </row>
    <row r="6" spans="1:22" ht="13.5" thickBot="1">
      <c r="A6" s="14"/>
      <c r="B6" s="14"/>
      <c r="C6" s="14"/>
      <c r="D6" s="19"/>
      <c r="E6" s="19"/>
      <c r="F6" s="19"/>
      <c r="G6" s="19"/>
      <c r="H6" s="19"/>
      <c r="I6" s="19"/>
      <c r="J6" s="19"/>
      <c r="K6" s="16"/>
      <c r="L6" s="14"/>
      <c r="M6" s="14"/>
      <c r="N6" s="14"/>
      <c r="O6" s="14"/>
      <c r="P6" s="14"/>
      <c r="Q6" s="14"/>
      <c r="R6" s="14"/>
      <c r="S6" s="14"/>
      <c r="T6" s="14"/>
      <c r="U6" s="14"/>
      <c r="V6" s="14"/>
    </row>
    <row r="7" spans="1:22" ht="13.5" thickBot="1">
      <c r="A7" s="14"/>
      <c r="B7" s="22" t="s">
        <v>10</v>
      </c>
      <c r="C7" s="23"/>
      <c r="D7" s="24">
        <f>(D3*(1+D4))*D5</f>
        <v>3279588</v>
      </c>
      <c r="E7" s="24"/>
      <c r="F7" s="24">
        <f>(F3*(1+F4))*F5</f>
        <v>4552824</v>
      </c>
      <c r="G7" s="24"/>
      <c r="H7" s="24">
        <f>(H3*(1+H4))*H5</f>
        <v>5204400.48</v>
      </c>
      <c r="I7" s="24"/>
      <c r="J7" s="25">
        <f>(J3*(1+J4))*J5</f>
        <v>4830090.24</v>
      </c>
      <c r="K7" s="16"/>
      <c r="L7" s="26">
        <f>(F7/D7)-1</f>
        <v>0.3882304728520778</v>
      </c>
      <c r="M7" s="23"/>
      <c r="N7" s="27">
        <f>(H7/F7)-1</f>
        <v>0.1431147964428232</v>
      </c>
      <c r="O7" s="23"/>
      <c r="P7" s="27">
        <f>(J7/H7)-1</f>
        <v>-0.07192187485156798</v>
      </c>
      <c r="Q7" s="23"/>
      <c r="R7" s="27">
        <f>(H7/D7)-1</f>
        <v>0.5869067943900272</v>
      </c>
      <c r="S7" s="27"/>
      <c r="T7" s="27">
        <f>(J7/D7)-1</f>
        <v>0.4727734825228047</v>
      </c>
      <c r="U7" s="23"/>
      <c r="V7" s="28">
        <f>(J7/F7)-1</f>
        <v>0.06089983711208702</v>
      </c>
    </row>
    <row r="8" spans="1:22" ht="12.75">
      <c r="A8" s="16"/>
      <c r="B8" s="16"/>
      <c r="C8" s="16"/>
      <c r="D8" s="16"/>
      <c r="E8" s="16"/>
      <c r="F8" s="16"/>
      <c r="G8" s="16"/>
      <c r="H8" s="16"/>
      <c r="I8" s="16"/>
      <c r="J8" s="16"/>
      <c r="K8" s="16"/>
      <c r="L8" s="16"/>
      <c r="M8" s="16"/>
      <c r="N8" s="16"/>
      <c r="O8" s="16"/>
      <c r="P8" s="16"/>
      <c r="Q8" s="16"/>
      <c r="R8" s="16"/>
      <c r="S8" s="16"/>
      <c r="T8" s="16"/>
      <c r="U8" s="16"/>
      <c r="V8" s="16"/>
    </row>
    <row r="9" spans="1:22" ht="12.75">
      <c r="A9" s="16"/>
      <c r="B9" s="16"/>
      <c r="C9" s="16"/>
      <c r="D9" s="16"/>
      <c r="E9" s="16"/>
      <c r="F9" s="16"/>
      <c r="G9" s="16"/>
      <c r="H9" s="16"/>
      <c r="I9" s="16"/>
      <c r="J9" s="16"/>
      <c r="K9" s="16"/>
      <c r="L9" s="16"/>
      <c r="M9" s="16"/>
      <c r="N9" s="16"/>
      <c r="O9" s="16"/>
      <c r="P9" s="16"/>
      <c r="Q9" s="16"/>
      <c r="R9" s="16"/>
      <c r="S9" s="16"/>
      <c r="T9" s="16"/>
      <c r="U9" s="16"/>
      <c r="V9" s="16"/>
    </row>
    <row r="10" spans="1:22" ht="12.75">
      <c r="A10" s="10" t="s">
        <v>16</v>
      </c>
      <c r="B10" s="29"/>
      <c r="C10" s="29"/>
      <c r="D10" s="15" t="s">
        <v>14</v>
      </c>
      <c r="E10" s="29"/>
      <c r="F10" s="30" t="s">
        <v>81</v>
      </c>
      <c r="G10" s="29"/>
      <c r="H10" s="30" t="s">
        <v>17</v>
      </c>
      <c r="I10" s="29"/>
      <c r="J10" s="30" t="s">
        <v>11</v>
      </c>
      <c r="K10" s="29"/>
      <c r="L10" s="29"/>
      <c r="M10" s="29"/>
      <c r="N10" s="29"/>
      <c r="O10" s="29"/>
      <c r="P10" s="29"/>
      <c r="Q10" s="29"/>
      <c r="R10" s="29"/>
      <c r="S10" s="29"/>
      <c r="T10" s="29"/>
      <c r="U10" s="29"/>
      <c r="V10" s="29"/>
    </row>
    <row r="11" spans="1:22" ht="13.5" thickBot="1">
      <c r="A11" s="29"/>
      <c r="B11" s="29"/>
      <c r="C11" s="29"/>
      <c r="D11" s="29"/>
      <c r="E11" s="29"/>
      <c r="F11" s="29"/>
      <c r="G11" s="29"/>
      <c r="H11" s="29"/>
      <c r="I11" s="29"/>
      <c r="J11" s="29"/>
      <c r="K11" s="29"/>
      <c r="L11" s="29"/>
      <c r="M11" s="29"/>
      <c r="N11" s="29"/>
      <c r="O11" s="29"/>
      <c r="P11" s="29"/>
      <c r="Q11" s="29"/>
      <c r="R11" s="29"/>
      <c r="S11" s="29"/>
      <c r="T11" s="29"/>
      <c r="U11" s="29"/>
      <c r="V11" s="29"/>
    </row>
    <row r="12" spans="1:22" ht="13.5" thickBot="1">
      <c r="A12" s="29"/>
      <c r="B12" s="22" t="s">
        <v>10</v>
      </c>
      <c r="C12" s="23"/>
      <c r="D12" s="24">
        <f>$H$7</f>
        <v>5204400.48</v>
      </c>
      <c r="E12" s="23"/>
      <c r="F12" s="24">
        <f>'[1]Annualization'!$K$40</f>
        <v>4319001.77631579</v>
      </c>
      <c r="G12" s="23"/>
      <c r="H12" s="24">
        <f>D12</f>
        <v>5204400.48</v>
      </c>
      <c r="I12" s="23"/>
      <c r="J12" s="25">
        <f>(H12/365)*49</f>
        <v>698672.941150685</v>
      </c>
      <c r="K12" s="29"/>
      <c r="L12" s="29"/>
      <c r="M12" s="29"/>
      <c r="N12" s="29"/>
      <c r="O12" s="29"/>
      <c r="P12" s="29"/>
      <c r="Q12" s="29"/>
      <c r="R12" s="29"/>
      <c r="S12" s="29"/>
      <c r="T12" s="29"/>
      <c r="U12" s="29"/>
      <c r="V12" s="29"/>
    </row>
    <row r="13" spans="1:22" ht="12.75">
      <c r="A13" s="29"/>
      <c r="B13" s="29"/>
      <c r="C13" s="29"/>
      <c r="D13" s="29"/>
      <c r="E13" s="29"/>
      <c r="F13" s="29"/>
      <c r="G13" s="29"/>
      <c r="H13" s="29"/>
      <c r="I13" s="29"/>
      <c r="J13" s="29"/>
      <c r="K13" s="29"/>
      <c r="L13" s="29"/>
      <c r="M13" s="29"/>
      <c r="N13" s="29"/>
      <c r="O13" s="29"/>
      <c r="P13" s="29"/>
      <c r="Q13" s="29"/>
      <c r="R13" s="29"/>
      <c r="S13" s="29"/>
      <c r="T13" s="29"/>
      <c r="U13" s="29"/>
      <c r="V13" s="29"/>
    </row>
    <row r="14" spans="1:22" ht="12.75">
      <c r="A14" s="13" t="s">
        <v>18</v>
      </c>
      <c r="B14" s="14"/>
      <c r="C14" s="14"/>
      <c r="D14" s="15" t="s">
        <v>15</v>
      </c>
      <c r="E14" s="14"/>
      <c r="F14" s="14"/>
      <c r="G14" s="14"/>
      <c r="H14" s="14"/>
      <c r="I14" s="14"/>
      <c r="J14" s="14"/>
      <c r="K14" s="14"/>
      <c r="L14" s="14"/>
      <c r="M14" s="14"/>
      <c r="N14" s="14"/>
      <c r="O14" s="14"/>
      <c r="P14" s="14"/>
      <c r="Q14" s="14"/>
      <c r="R14" s="14"/>
      <c r="S14" s="14"/>
      <c r="T14" s="14"/>
      <c r="U14" s="14"/>
      <c r="V14" s="14"/>
    </row>
    <row r="15" spans="1:22" ht="12.75">
      <c r="A15" s="13"/>
      <c r="B15" s="14"/>
      <c r="C15" s="14"/>
      <c r="D15" s="14"/>
      <c r="E15" s="14"/>
      <c r="F15" s="14"/>
      <c r="G15" s="14"/>
      <c r="H15" s="14"/>
      <c r="I15" s="14"/>
      <c r="J15" s="14"/>
      <c r="K15" s="14"/>
      <c r="L15" s="14"/>
      <c r="M15" s="14"/>
      <c r="N15" s="14"/>
      <c r="O15" s="14"/>
      <c r="P15" s="14"/>
      <c r="Q15" s="14"/>
      <c r="R15" s="14"/>
      <c r="S15" s="14"/>
      <c r="T15" s="14"/>
      <c r="U15" s="14"/>
      <c r="V15" s="14"/>
    </row>
    <row r="16" spans="1:22" ht="12.75">
      <c r="A16" s="14"/>
      <c r="B16" s="14" t="s">
        <v>7</v>
      </c>
      <c r="C16" s="14"/>
      <c r="D16" s="19">
        <v>390784</v>
      </c>
      <c r="E16" s="14"/>
      <c r="F16" s="14"/>
      <c r="G16" s="14"/>
      <c r="H16" s="14"/>
      <c r="I16" s="14"/>
      <c r="J16" s="14"/>
      <c r="K16" s="14"/>
      <c r="L16" s="14"/>
      <c r="M16" s="14"/>
      <c r="N16" s="14"/>
      <c r="O16" s="14"/>
      <c r="P16" s="14"/>
      <c r="Q16" s="14"/>
      <c r="R16" s="14"/>
      <c r="S16" s="14"/>
      <c r="T16" s="14"/>
      <c r="U16" s="14"/>
      <c r="V16" s="14"/>
    </row>
    <row r="17" spans="1:22" ht="12.75">
      <c r="A17" s="14"/>
      <c r="B17" s="14" t="s">
        <v>8</v>
      </c>
      <c r="C17" s="14"/>
      <c r="D17" s="20">
        <v>0.03</v>
      </c>
      <c r="E17" s="14"/>
      <c r="F17" s="14"/>
      <c r="G17" s="14"/>
      <c r="H17" s="14"/>
      <c r="I17" s="14"/>
      <c r="J17" s="14"/>
      <c r="K17" s="14"/>
      <c r="L17" s="14"/>
      <c r="M17" s="14"/>
      <c r="N17" s="14"/>
      <c r="O17" s="14"/>
      <c r="P17" s="14"/>
      <c r="Q17" s="14"/>
      <c r="R17" s="14"/>
      <c r="S17" s="14"/>
      <c r="T17" s="14"/>
      <c r="U17" s="14"/>
      <c r="V17" s="14"/>
    </row>
    <row r="18" spans="1:22" ht="12.75">
      <c r="A18" s="14"/>
      <c r="B18" s="14" t="s">
        <v>9</v>
      </c>
      <c r="C18" s="14"/>
      <c r="D18" s="21">
        <v>12</v>
      </c>
      <c r="E18" s="14"/>
      <c r="F18" s="14"/>
      <c r="G18" s="14"/>
      <c r="H18" s="14"/>
      <c r="I18" s="14"/>
      <c r="J18" s="14"/>
      <c r="K18" s="14"/>
      <c r="L18" s="14"/>
      <c r="M18" s="14"/>
      <c r="N18" s="14"/>
      <c r="O18" s="14"/>
      <c r="P18" s="14"/>
      <c r="Q18" s="14"/>
      <c r="R18" s="14"/>
      <c r="S18" s="14"/>
      <c r="T18" s="14"/>
      <c r="U18" s="14"/>
      <c r="V18" s="14"/>
    </row>
    <row r="19" spans="1:22" ht="13.5" thickBot="1">
      <c r="A19" s="14"/>
      <c r="B19" s="14"/>
      <c r="C19" s="14"/>
      <c r="D19" s="19"/>
      <c r="E19" s="14"/>
      <c r="F19" s="14"/>
      <c r="G19" s="14"/>
      <c r="H19" s="14"/>
      <c r="I19" s="14"/>
      <c r="J19" s="14"/>
      <c r="K19" s="14"/>
      <c r="L19" s="14"/>
      <c r="M19" s="14"/>
      <c r="N19" s="14"/>
      <c r="O19" s="14"/>
      <c r="P19" s="14"/>
      <c r="Q19" s="14"/>
      <c r="R19" s="14"/>
      <c r="S19" s="14"/>
      <c r="T19" s="14"/>
      <c r="U19" s="14"/>
      <c r="V19" s="14"/>
    </row>
    <row r="20" spans="1:22" ht="13.5" thickBot="1">
      <c r="A20" s="14"/>
      <c r="B20" s="22" t="s">
        <v>10</v>
      </c>
      <c r="C20" s="23"/>
      <c r="D20" s="25">
        <f>(D16*(1+D17))*D18</f>
        <v>4830090.24</v>
      </c>
      <c r="E20" s="14"/>
      <c r="F20" s="14"/>
      <c r="G20" s="14"/>
      <c r="H20" s="14"/>
      <c r="I20" s="14"/>
      <c r="J20" s="14"/>
      <c r="K20" s="14"/>
      <c r="L20" s="14"/>
      <c r="M20" s="14"/>
      <c r="N20" s="14"/>
      <c r="O20" s="14"/>
      <c r="P20" s="14"/>
      <c r="Q20" s="14"/>
      <c r="R20" s="14"/>
      <c r="S20" s="14"/>
      <c r="T20" s="14"/>
      <c r="U20" s="14"/>
      <c r="V20" s="14"/>
    </row>
    <row r="21" spans="1:22" ht="12.75">
      <c r="A21" s="14"/>
      <c r="B21" s="14"/>
      <c r="C21" s="14"/>
      <c r="D21" s="14"/>
      <c r="E21" s="14"/>
      <c r="F21" s="14"/>
      <c r="G21" s="14"/>
      <c r="H21" s="14"/>
      <c r="I21" s="14"/>
      <c r="J21" s="14"/>
      <c r="K21" s="14"/>
      <c r="L21" s="14"/>
      <c r="M21" s="14"/>
      <c r="N21" s="14"/>
      <c r="O21" s="14"/>
      <c r="P21" s="14"/>
      <c r="Q21" s="14"/>
      <c r="R21" s="14"/>
      <c r="S21" s="14"/>
      <c r="T21" s="14"/>
      <c r="U21" s="14"/>
      <c r="V21" s="14"/>
    </row>
    <row r="22" spans="1:22" ht="12.75">
      <c r="A22" s="13" t="s">
        <v>19</v>
      </c>
      <c r="B22" s="14"/>
      <c r="C22" s="14"/>
      <c r="D22" s="15" t="s">
        <v>20</v>
      </c>
      <c r="E22" s="14"/>
      <c r="F22" s="14"/>
      <c r="G22" s="14"/>
      <c r="H22" s="14"/>
      <c r="I22" s="14"/>
      <c r="J22" s="14"/>
      <c r="K22" s="14"/>
      <c r="L22" s="14"/>
      <c r="M22" s="14"/>
      <c r="N22" s="14"/>
      <c r="O22" s="14"/>
      <c r="P22" s="14"/>
      <c r="Q22" s="14"/>
      <c r="R22" s="14"/>
      <c r="S22" s="14"/>
      <c r="T22" s="14"/>
      <c r="U22" s="14"/>
      <c r="V22" s="14"/>
    </row>
    <row r="23" spans="1:22" ht="12.75">
      <c r="A23" s="14"/>
      <c r="B23" s="14"/>
      <c r="C23" s="14"/>
      <c r="D23" s="14"/>
      <c r="E23" s="14"/>
      <c r="F23" s="14"/>
      <c r="G23" s="14"/>
      <c r="H23" s="14"/>
      <c r="I23" s="14"/>
      <c r="J23" s="14"/>
      <c r="K23" s="14"/>
      <c r="L23" s="14"/>
      <c r="M23" s="14"/>
      <c r="N23" s="14"/>
      <c r="O23" s="14"/>
      <c r="P23" s="14"/>
      <c r="Q23" s="14"/>
      <c r="R23" s="14"/>
      <c r="S23" s="14"/>
      <c r="T23" s="14"/>
      <c r="U23" s="14"/>
      <c r="V23" s="14"/>
    </row>
    <row r="24" spans="1:22" ht="12.75">
      <c r="A24" s="14"/>
      <c r="B24" s="14" t="s">
        <v>12</v>
      </c>
      <c r="C24" s="14"/>
      <c r="D24" s="19">
        <f>$J$7</f>
        <v>4830090.24</v>
      </c>
      <c r="E24" s="14"/>
      <c r="F24" s="14"/>
      <c r="G24" s="14"/>
      <c r="H24" s="14"/>
      <c r="I24" s="14"/>
      <c r="J24" s="14"/>
      <c r="K24" s="14"/>
      <c r="L24" s="14"/>
      <c r="M24" s="14"/>
      <c r="N24" s="14"/>
      <c r="O24" s="14"/>
      <c r="P24" s="14"/>
      <c r="Q24" s="14"/>
      <c r="R24" s="14"/>
      <c r="S24" s="14"/>
      <c r="T24" s="14"/>
      <c r="U24" s="14"/>
      <c r="V24" s="14"/>
    </row>
    <row r="25" spans="1:22" ht="13.5" thickBot="1">
      <c r="A25" s="14"/>
      <c r="B25" s="14" t="s">
        <v>8</v>
      </c>
      <c r="C25" s="14"/>
      <c r="D25" s="20">
        <v>0.03</v>
      </c>
      <c r="E25" s="14"/>
      <c r="F25" s="14"/>
      <c r="G25" s="14"/>
      <c r="H25" s="14"/>
      <c r="I25" s="14"/>
      <c r="J25" s="14"/>
      <c r="K25" s="14"/>
      <c r="L25" s="14"/>
      <c r="M25" s="14"/>
      <c r="N25" s="14"/>
      <c r="O25" s="14"/>
      <c r="P25" s="14"/>
      <c r="Q25" s="14"/>
      <c r="R25" s="14"/>
      <c r="S25" s="14"/>
      <c r="T25" s="14"/>
      <c r="U25" s="14"/>
      <c r="V25" s="14"/>
    </row>
    <row r="26" spans="1:22" ht="13.5" thickBot="1">
      <c r="A26" s="14"/>
      <c r="B26" s="22" t="s">
        <v>13</v>
      </c>
      <c r="C26" s="23"/>
      <c r="D26" s="25">
        <f>(D24*(1+D25))</f>
        <v>4974992.9472</v>
      </c>
      <c r="E26" s="14"/>
      <c r="F26" s="14"/>
      <c r="G26" s="14"/>
      <c r="H26" s="14"/>
      <c r="I26" s="14"/>
      <c r="J26" s="14"/>
      <c r="K26" s="14"/>
      <c r="L26" s="14"/>
      <c r="M26" s="14"/>
      <c r="N26" s="14"/>
      <c r="O26" s="14"/>
      <c r="P26" s="14"/>
      <c r="Q26" s="14"/>
      <c r="R26" s="14"/>
      <c r="S26" s="14"/>
      <c r="T26" s="14"/>
      <c r="U26" s="14"/>
      <c r="V26" s="14"/>
    </row>
    <row r="27" spans="1:22" ht="12.75">
      <c r="A27" s="14"/>
      <c r="B27" s="14"/>
      <c r="C27" s="14"/>
      <c r="D27" s="19"/>
      <c r="E27" s="14"/>
      <c r="F27" s="14"/>
      <c r="G27" s="14"/>
      <c r="H27" s="14"/>
      <c r="I27" s="14"/>
      <c r="J27" s="14"/>
      <c r="K27" s="14"/>
      <c r="L27" s="14"/>
      <c r="M27" s="14"/>
      <c r="N27" s="14"/>
      <c r="O27" s="14"/>
      <c r="P27" s="14"/>
      <c r="Q27" s="14"/>
      <c r="R27" s="14"/>
      <c r="S27" s="14"/>
      <c r="T27" s="14"/>
      <c r="U27" s="14"/>
      <c r="V27" s="14"/>
    </row>
    <row r="28" spans="1:22" ht="12.75">
      <c r="A28" s="13" t="s">
        <v>21</v>
      </c>
      <c r="B28" s="14"/>
      <c r="C28" s="14"/>
      <c r="D28" s="15" t="s">
        <v>22</v>
      </c>
      <c r="E28" s="14"/>
      <c r="F28" s="14"/>
      <c r="G28" s="14"/>
      <c r="H28" s="14"/>
      <c r="I28" s="14"/>
      <c r="J28" s="14"/>
      <c r="K28" s="14"/>
      <c r="L28" s="14"/>
      <c r="M28" s="14"/>
      <c r="N28" s="14"/>
      <c r="O28" s="14"/>
      <c r="P28" s="14"/>
      <c r="Q28" s="14"/>
      <c r="R28" s="14"/>
      <c r="S28" s="14"/>
      <c r="T28" s="14"/>
      <c r="U28" s="14"/>
      <c r="V28" s="14"/>
    </row>
    <row r="29" spans="1:22" ht="12.75">
      <c r="A29" s="14"/>
      <c r="B29" s="14"/>
      <c r="C29" s="14"/>
      <c r="D29" s="14"/>
      <c r="E29" s="14"/>
      <c r="F29" s="14"/>
      <c r="G29" s="14"/>
      <c r="H29" s="14"/>
      <c r="I29" s="14"/>
      <c r="J29" s="14"/>
      <c r="K29" s="14"/>
      <c r="L29" s="14"/>
      <c r="M29" s="14"/>
      <c r="N29" s="14"/>
      <c r="O29" s="14"/>
      <c r="P29" s="14"/>
      <c r="Q29" s="14"/>
      <c r="R29" s="14"/>
      <c r="S29" s="14"/>
      <c r="T29" s="14"/>
      <c r="U29" s="14"/>
      <c r="V29" s="14"/>
    </row>
    <row r="30" spans="1:22" ht="12.75">
      <c r="A30" s="14"/>
      <c r="B30" s="14" t="s">
        <v>12</v>
      </c>
      <c r="C30" s="14"/>
      <c r="D30" s="19">
        <f>$D$26</f>
        <v>4974992.9472</v>
      </c>
      <c r="E30" s="14"/>
      <c r="F30" s="14"/>
      <c r="G30" s="14"/>
      <c r="H30" s="14"/>
      <c r="I30" s="14"/>
      <c r="J30" s="14"/>
      <c r="K30" s="14"/>
      <c r="L30" s="14"/>
      <c r="M30" s="14"/>
      <c r="N30" s="14"/>
      <c r="O30" s="14"/>
      <c r="P30" s="14"/>
      <c r="Q30" s="14"/>
      <c r="R30" s="14"/>
      <c r="S30" s="14"/>
      <c r="T30" s="14"/>
      <c r="U30" s="14"/>
      <c r="V30" s="14"/>
    </row>
    <row r="31" spans="1:22" ht="13.5" thickBot="1">
      <c r="A31" s="14"/>
      <c r="B31" s="14" t="s">
        <v>8</v>
      </c>
      <c r="C31" s="14"/>
      <c r="D31" s="20">
        <v>0.03</v>
      </c>
      <c r="E31" s="14"/>
      <c r="F31" s="14"/>
      <c r="G31" s="14"/>
      <c r="H31" s="14"/>
      <c r="I31" s="14"/>
      <c r="J31" s="14"/>
      <c r="K31" s="14"/>
      <c r="L31" s="14"/>
      <c r="M31" s="14"/>
      <c r="N31" s="14"/>
      <c r="O31" s="14"/>
      <c r="P31" s="14"/>
      <c r="Q31" s="14"/>
      <c r="R31" s="14"/>
      <c r="S31" s="14"/>
      <c r="T31" s="14"/>
      <c r="U31" s="14"/>
      <c r="V31" s="14"/>
    </row>
    <row r="32" spans="1:22" ht="13.5" thickBot="1">
      <c r="A32" s="14"/>
      <c r="B32" s="22" t="s">
        <v>13</v>
      </c>
      <c r="C32" s="23"/>
      <c r="D32" s="25">
        <f>(D30*(1+D31))</f>
        <v>5124242.735616</v>
      </c>
      <c r="E32" s="14"/>
      <c r="F32" s="14"/>
      <c r="G32" s="14"/>
      <c r="H32" s="14"/>
      <c r="I32" s="14"/>
      <c r="J32" s="14"/>
      <c r="K32" s="14"/>
      <c r="L32" s="14"/>
      <c r="M32" s="14"/>
      <c r="N32" s="14"/>
      <c r="O32" s="14"/>
      <c r="P32" s="14"/>
      <c r="Q32" s="14"/>
      <c r="R32" s="14"/>
      <c r="S32" s="14"/>
      <c r="T32" s="14"/>
      <c r="U32" s="14"/>
      <c r="V32" s="14"/>
    </row>
    <row r="33" spans="1:22" ht="12.75">
      <c r="A33" s="14"/>
      <c r="B33" s="14"/>
      <c r="C33" s="14"/>
      <c r="D33" s="14"/>
      <c r="E33" s="14"/>
      <c r="F33" s="14"/>
      <c r="G33" s="14"/>
      <c r="H33" s="14"/>
      <c r="I33" s="14"/>
      <c r="J33" s="14"/>
      <c r="K33" s="14"/>
      <c r="L33" s="14"/>
      <c r="M33" s="14"/>
      <c r="N33" s="14"/>
      <c r="O33" s="14"/>
      <c r="P33" s="14"/>
      <c r="Q33" s="14"/>
      <c r="R33" s="14"/>
      <c r="S33" s="14"/>
      <c r="T33" s="14"/>
      <c r="U33" s="14"/>
      <c r="V33" s="14"/>
    </row>
    <row r="34" spans="1:22" ht="12.75">
      <c r="A34" s="13" t="s">
        <v>23</v>
      </c>
      <c r="B34" s="14"/>
      <c r="C34" s="14"/>
      <c r="D34" s="15" t="s">
        <v>24</v>
      </c>
      <c r="E34" s="14"/>
      <c r="F34" s="14"/>
      <c r="G34" s="14"/>
      <c r="H34" s="14"/>
      <c r="I34" s="14"/>
      <c r="J34" s="14"/>
      <c r="K34" s="14"/>
      <c r="L34" s="14"/>
      <c r="M34" s="14"/>
      <c r="N34" s="14"/>
      <c r="O34" s="14"/>
      <c r="P34" s="14"/>
      <c r="Q34" s="14"/>
      <c r="R34" s="14"/>
      <c r="S34" s="14"/>
      <c r="T34" s="14"/>
      <c r="U34" s="14"/>
      <c r="V34" s="14"/>
    </row>
    <row r="35" spans="1:22" ht="12.75">
      <c r="A35" s="14"/>
      <c r="B35" s="14"/>
      <c r="C35" s="14"/>
      <c r="D35" s="14"/>
      <c r="E35" s="14"/>
      <c r="F35" s="14"/>
      <c r="G35" s="14"/>
      <c r="H35" s="14"/>
      <c r="I35" s="14"/>
      <c r="J35" s="14"/>
      <c r="K35" s="14"/>
      <c r="L35" s="14"/>
      <c r="M35" s="14"/>
      <c r="N35" s="14"/>
      <c r="O35" s="14"/>
      <c r="P35" s="14"/>
      <c r="Q35" s="14"/>
      <c r="R35" s="14"/>
      <c r="S35" s="14"/>
      <c r="T35" s="14"/>
      <c r="U35" s="14"/>
      <c r="V35" s="14"/>
    </row>
    <row r="36" spans="1:22" ht="12.75">
      <c r="A36" s="14"/>
      <c r="B36" s="14" t="s">
        <v>12</v>
      </c>
      <c r="C36" s="14"/>
      <c r="D36" s="19">
        <f>$D$32</f>
        <v>5124242.735616</v>
      </c>
      <c r="E36" s="14"/>
      <c r="F36" s="14"/>
      <c r="G36" s="14"/>
      <c r="H36" s="14"/>
      <c r="I36" s="14"/>
      <c r="J36" s="14"/>
      <c r="K36" s="14"/>
      <c r="L36" s="14"/>
      <c r="M36" s="14"/>
      <c r="N36" s="14"/>
      <c r="O36" s="14"/>
      <c r="P36" s="14"/>
      <c r="Q36" s="14"/>
      <c r="R36" s="14"/>
      <c r="S36" s="14"/>
      <c r="T36" s="14"/>
      <c r="U36" s="14"/>
      <c r="V36" s="14"/>
    </row>
    <row r="37" spans="1:22" ht="13.5" thickBot="1">
      <c r="A37" s="14"/>
      <c r="B37" s="14" t="s">
        <v>8</v>
      </c>
      <c r="C37" s="14"/>
      <c r="D37" s="20">
        <v>0.03</v>
      </c>
      <c r="E37" s="14"/>
      <c r="F37" s="14"/>
      <c r="G37" s="14"/>
      <c r="H37" s="14"/>
      <c r="I37" s="14"/>
      <c r="J37" s="14"/>
      <c r="K37" s="14"/>
      <c r="L37" s="14"/>
      <c r="M37" s="14"/>
      <c r="N37" s="14"/>
      <c r="O37" s="14"/>
      <c r="P37" s="14"/>
      <c r="Q37" s="14"/>
      <c r="R37" s="14"/>
      <c r="S37" s="14"/>
      <c r="T37" s="14"/>
      <c r="U37" s="14"/>
      <c r="V37" s="14"/>
    </row>
    <row r="38" spans="1:22" ht="13.5" thickBot="1">
      <c r="A38" s="14"/>
      <c r="B38" s="22" t="s">
        <v>13</v>
      </c>
      <c r="C38" s="23"/>
      <c r="D38" s="25">
        <f>(D36*(1+D37))</f>
        <v>5277970.01768448</v>
      </c>
      <c r="E38" s="14"/>
      <c r="F38" s="14"/>
      <c r="G38" s="14"/>
      <c r="H38" s="14"/>
      <c r="I38" s="14"/>
      <c r="J38" s="14"/>
      <c r="K38" s="14"/>
      <c r="L38" s="14"/>
      <c r="M38" s="14"/>
      <c r="N38" s="14"/>
      <c r="O38" s="14"/>
      <c r="P38" s="14"/>
      <c r="Q38" s="14"/>
      <c r="R38" s="14"/>
      <c r="S38" s="14"/>
      <c r="T38" s="14"/>
      <c r="U38" s="14"/>
      <c r="V38" s="14"/>
    </row>
    <row r="39" spans="1:22" ht="12.75">
      <c r="A39" s="14"/>
      <c r="B39" s="14"/>
      <c r="C39" s="14"/>
      <c r="D39" s="14"/>
      <c r="E39" s="14"/>
      <c r="F39" s="14"/>
      <c r="G39" s="14"/>
      <c r="H39" s="14"/>
      <c r="I39" s="14"/>
      <c r="J39" s="14"/>
      <c r="K39" s="14"/>
      <c r="L39" s="14"/>
      <c r="M39" s="14"/>
      <c r="N39" s="14"/>
      <c r="O39" s="14"/>
      <c r="P39" s="14"/>
      <c r="Q39" s="14"/>
      <c r="R39" s="14"/>
      <c r="S39" s="14"/>
      <c r="T39" s="14"/>
      <c r="U39" s="14"/>
      <c r="V39" s="14"/>
    </row>
    <row r="40" spans="1:22" ht="12.75">
      <c r="A40" s="14"/>
      <c r="B40" s="14"/>
      <c r="C40" s="14"/>
      <c r="D40" s="14"/>
      <c r="E40" s="14"/>
      <c r="F40" s="14"/>
      <c r="G40" s="14"/>
      <c r="H40" s="14"/>
      <c r="I40" s="14"/>
      <c r="J40" s="14"/>
      <c r="K40" s="14"/>
      <c r="L40" s="14"/>
      <c r="M40" s="14"/>
      <c r="N40" s="14"/>
      <c r="O40" s="14"/>
      <c r="P40" s="14"/>
      <c r="Q40" s="14"/>
      <c r="R40" s="14"/>
      <c r="S40" s="14"/>
      <c r="T40" s="14"/>
      <c r="U40" s="14"/>
      <c r="V40" s="14"/>
    </row>
    <row r="41" spans="1:22" ht="12.75">
      <c r="A41" s="14"/>
      <c r="B41" s="14"/>
      <c r="C41" s="14"/>
      <c r="D41" s="14"/>
      <c r="E41" s="14"/>
      <c r="F41" s="14"/>
      <c r="G41" s="14"/>
      <c r="H41" s="14"/>
      <c r="I41" s="14"/>
      <c r="J41" s="14"/>
      <c r="K41" s="14"/>
      <c r="L41" s="14"/>
      <c r="M41" s="14"/>
      <c r="N41" s="14"/>
      <c r="O41" s="14"/>
      <c r="P41" s="14"/>
      <c r="Q41" s="14"/>
      <c r="R41" s="14"/>
      <c r="S41" s="14"/>
      <c r="T41" s="14"/>
      <c r="U41" s="14"/>
      <c r="V41" s="14"/>
    </row>
    <row r="42" spans="1:22" ht="12.75">
      <c r="A42" s="14"/>
      <c r="B42" s="14"/>
      <c r="C42" s="14"/>
      <c r="D42" s="14"/>
      <c r="E42" s="14"/>
      <c r="F42" s="14"/>
      <c r="G42" s="14"/>
      <c r="H42" s="14"/>
      <c r="I42" s="14"/>
      <c r="J42" s="14"/>
      <c r="K42" s="14"/>
      <c r="L42" s="14"/>
      <c r="M42" s="14"/>
      <c r="N42" s="14"/>
      <c r="O42" s="14"/>
      <c r="P42" s="14"/>
      <c r="Q42" s="14"/>
      <c r="R42" s="14"/>
      <c r="S42" s="14"/>
      <c r="T42" s="14"/>
      <c r="U42" s="14"/>
      <c r="V42" s="14"/>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V48"/>
  <sheetViews>
    <sheetView zoomScale="75" zoomScaleNormal="75" workbookViewId="0" topLeftCell="A1">
      <selection activeCell="A1" sqref="A1"/>
    </sheetView>
  </sheetViews>
  <sheetFormatPr defaultColWidth="9.140625" defaultRowHeight="12.75"/>
  <cols>
    <col min="1" max="1" width="32.7109375" style="0" bestFit="1" customWidth="1"/>
    <col min="2" max="2" width="30.00390625" style="0" bestFit="1" customWidth="1"/>
    <col min="4" max="4" width="19.8515625" style="0" bestFit="1" customWidth="1"/>
    <col min="6" max="6" width="23.28125" style="0" bestFit="1" customWidth="1"/>
    <col min="8" max="8" width="19.8515625" style="0" bestFit="1" customWidth="1"/>
    <col min="10" max="10" width="26.57421875" style="0" bestFit="1" customWidth="1"/>
    <col min="12" max="12" width="19.421875" style="0" bestFit="1" customWidth="1"/>
    <col min="14" max="14" width="19.421875" style="0" bestFit="1" customWidth="1"/>
    <col min="16" max="16" width="19.421875" style="0" bestFit="1" customWidth="1"/>
    <col min="18" max="18" width="18.8515625" style="0" bestFit="1" customWidth="1"/>
    <col min="20" max="20" width="19.421875" style="0" bestFit="1" customWidth="1"/>
    <col min="22" max="22" width="19.421875" style="0" bestFit="1" customWidth="1"/>
  </cols>
  <sheetData>
    <row r="1" spans="1:22" ht="12.75">
      <c r="A1" s="1" t="s">
        <v>26</v>
      </c>
      <c r="B1" s="14"/>
      <c r="C1" s="14"/>
      <c r="D1" s="15">
        <v>1996</v>
      </c>
      <c r="E1" s="14"/>
      <c r="F1" s="15">
        <v>1997</v>
      </c>
      <c r="G1" s="14"/>
      <c r="H1" s="15" t="s">
        <v>14</v>
      </c>
      <c r="I1" s="14"/>
      <c r="J1" s="15" t="s">
        <v>15</v>
      </c>
      <c r="K1" s="16"/>
      <c r="L1" s="17" t="s">
        <v>1</v>
      </c>
      <c r="M1" s="18"/>
      <c r="N1" s="15" t="s">
        <v>2</v>
      </c>
      <c r="O1" s="14"/>
      <c r="P1" s="15" t="s">
        <v>3</v>
      </c>
      <c r="Q1" s="14"/>
      <c r="R1" s="15" t="s">
        <v>4</v>
      </c>
      <c r="S1" s="14"/>
      <c r="T1" s="15" t="s">
        <v>5</v>
      </c>
      <c r="U1" s="14"/>
      <c r="V1" s="15" t="s">
        <v>6</v>
      </c>
    </row>
    <row r="2" spans="1:22" ht="12.75">
      <c r="A2" s="14" t="s">
        <v>25</v>
      </c>
      <c r="B2" s="14"/>
      <c r="C2" s="14"/>
      <c r="D2" s="14"/>
      <c r="E2" s="14"/>
      <c r="F2" s="14"/>
      <c r="G2" s="14"/>
      <c r="H2" s="14"/>
      <c r="I2" s="14"/>
      <c r="J2" s="14"/>
      <c r="K2" s="16"/>
      <c r="L2" s="14"/>
      <c r="M2" s="14"/>
      <c r="N2" s="14"/>
      <c r="O2" s="14"/>
      <c r="P2" s="14"/>
      <c r="Q2" s="14"/>
      <c r="R2" s="14"/>
      <c r="S2" s="14"/>
      <c r="T2" s="14"/>
      <c r="U2" s="14"/>
      <c r="V2" s="14"/>
    </row>
    <row r="3" spans="1:22" ht="12.75">
      <c r="A3" s="14"/>
      <c r="B3" s="14" t="s">
        <v>27</v>
      </c>
      <c r="C3" s="14"/>
      <c r="D3" s="19">
        <v>219306</v>
      </c>
      <c r="E3" s="19"/>
      <c r="F3" s="19">
        <v>243562</v>
      </c>
      <c r="G3" s="19"/>
      <c r="H3" s="19">
        <v>241303</v>
      </c>
      <c r="I3" s="19"/>
      <c r="J3" s="19">
        <v>248542</v>
      </c>
      <c r="K3" s="16"/>
      <c r="L3" s="20">
        <f>(F3/D3)-1</f>
        <v>0.11060344906204111</v>
      </c>
      <c r="M3" s="14"/>
      <c r="N3" s="20">
        <f>(H3/F3)-1</f>
        <v>-0.009274845829809197</v>
      </c>
      <c r="O3" s="14"/>
      <c r="P3" s="20">
        <f>(J3/H3)-1</f>
        <v>0.029999627024943853</v>
      </c>
      <c r="Q3" s="14"/>
      <c r="R3" s="20">
        <f>(H3/D3)-1</f>
        <v>0.10030277329393633</v>
      </c>
      <c r="S3" s="20"/>
      <c r="T3" s="20">
        <f>(J3/D3)-1</f>
        <v>0.13331144610726575</v>
      </c>
      <c r="U3" s="14"/>
      <c r="V3" s="20">
        <f>(J3/F3)-1</f>
        <v>0.020446539279526332</v>
      </c>
    </row>
    <row r="4" spans="1:22" ht="12.75">
      <c r="A4" s="14"/>
      <c r="B4" s="14" t="s">
        <v>8</v>
      </c>
      <c r="C4" s="14"/>
      <c r="D4" s="20">
        <v>0</v>
      </c>
      <c r="E4" s="20"/>
      <c r="F4" s="20">
        <v>0</v>
      </c>
      <c r="G4" s="20"/>
      <c r="H4" s="20">
        <v>0.03</v>
      </c>
      <c r="I4" s="20"/>
      <c r="J4" s="20">
        <v>0.03</v>
      </c>
      <c r="K4" s="16"/>
      <c r="L4" s="14"/>
      <c r="M4" s="14"/>
      <c r="N4" s="14"/>
      <c r="O4" s="14"/>
      <c r="P4" s="14"/>
      <c r="Q4" s="14"/>
      <c r="R4" s="14"/>
      <c r="S4" s="14"/>
      <c r="T4" s="14"/>
      <c r="U4" s="14"/>
      <c r="V4" s="14"/>
    </row>
    <row r="5" spans="1:22" ht="12.75">
      <c r="A5" s="14"/>
      <c r="B5" s="14" t="s">
        <v>9</v>
      </c>
      <c r="C5" s="14"/>
      <c r="D5" s="21">
        <v>12</v>
      </c>
      <c r="E5" s="21"/>
      <c r="F5" s="21">
        <v>12</v>
      </c>
      <c r="G5" s="21"/>
      <c r="H5" s="21">
        <v>12</v>
      </c>
      <c r="I5" s="21"/>
      <c r="J5" s="21">
        <v>12</v>
      </c>
      <c r="K5" s="16"/>
      <c r="L5" s="14"/>
      <c r="M5" s="14"/>
      <c r="N5" s="14"/>
      <c r="O5" s="14"/>
      <c r="P5" s="14"/>
      <c r="Q5" s="14"/>
      <c r="R5" s="14"/>
      <c r="S5" s="14"/>
      <c r="T5" s="14"/>
      <c r="U5" s="14"/>
      <c r="V5" s="14"/>
    </row>
    <row r="6" spans="1:22" ht="13.5" thickBot="1">
      <c r="A6" s="14"/>
      <c r="B6" s="14"/>
      <c r="C6" s="14"/>
      <c r="D6" s="19"/>
      <c r="E6" s="19"/>
      <c r="F6" s="19"/>
      <c r="G6" s="19"/>
      <c r="H6" s="19"/>
      <c r="I6" s="19"/>
      <c r="J6" s="19"/>
      <c r="K6" s="16"/>
      <c r="L6" s="14"/>
      <c r="M6" s="14"/>
      <c r="N6" s="14"/>
      <c r="O6" s="14"/>
      <c r="P6" s="14"/>
      <c r="Q6" s="14"/>
      <c r="R6" s="14"/>
      <c r="S6" s="14"/>
      <c r="T6" s="14"/>
      <c r="U6" s="14"/>
      <c r="V6" s="14"/>
    </row>
    <row r="7" spans="1:22" ht="13.5" thickBot="1">
      <c r="A7" s="14"/>
      <c r="B7" s="22" t="s">
        <v>10</v>
      </c>
      <c r="C7" s="23"/>
      <c r="D7" s="24">
        <f>(D3*(1+D4))*D5</f>
        <v>2631672</v>
      </c>
      <c r="E7" s="24"/>
      <c r="F7" s="24">
        <f>(F3*(1+F4))*F5</f>
        <v>2922744</v>
      </c>
      <c r="G7" s="24"/>
      <c r="H7" s="24">
        <f>(H3*(1+H4))*H5</f>
        <v>2982505.08</v>
      </c>
      <c r="I7" s="24"/>
      <c r="J7" s="25">
        <f>(J3*(1+J4))*J5</f>
        <v>3071979.12</v>
      </c>
      <c r="K7" s="16"/>
      <c r="L7" s="26">
        <f>(F7/D7)-1</f>
        <v>0.11060344906204111</v>
      </c>
      <c r="M7" s="23"/>
      <c r="N7" s="27">
        <f>(H7/F7)-1</f>
        <v>0.020446908795296537</v>
      </c>
      <c r="O7" s="23"/>
      <c r="P7" s="27">
        <f>(J7/H7)-1</f>
        <v>0.029999627024943853</v>
      </c>
      <c r="Q7" s="23"/>
      <c r="R7" s="27">
        <f>(H7/D7)-1</f>
        <v>0.13331185649275445</v>
      </c>
      <c r="S7" s="27"/>
      <c r="T7" s="27">
        <f>(J7/D7)-1</f>
        <v>0.16731078949048372</v>
      </c>
      <c r="U7" s="23"/>
      <c r="V7" s="28">
        <f>(J7/F7)-1</f>
        <v>0.05105993545791221</v>
      </c>
    </row>
    <row r="8" spans="1:22" ht="12.75">
      <c r="A8" s="16"/>
      <c r="B8" s="16"/>
      <c r="C8" s="16"/>
      <c r="D8" s="16"/>
      <c r="E8" s="16"/>
      <c r="F8" s="16"/>
      <c r="G8" s="16"/>
      <c r="H8" s="16"/>
      <c r="I8" s="16"/>
      <c r="J8" s="16"/>
      <c r="K8" s="16"/>
      <c r="L8" s="16"/>
      <c r="M8" s="16"/>
      <c r="N8" s="16"/>
      <c r="O8" s="16"/>
      <c r="P8" s="16"/>
      <c r="Q8" s="16"/>
      <c r="R8" s="16"/>
      <c r="S8" s="16"/>
      <c r="T8" s="16"/>
      <c r="U8" s="16"/>
      <c r="V8" s="16"/>
    </row>
    <row r="9" spans="1:22" ht="12.75">
      <c r="A9" s="16"/>
      <c r="B9" s="16"/>
      <c r="C9" s="16"/>
      <c r="D9" s="16"/>
      <c r="E9" s="16"/>
      <c r="F9" s="16"/>
      <c r="G9" s="16"/>
      <c r="H9" s="16"/>
      <c r="I9" s="16"/>
      <c r="J9" s="16"/>
      <c r="K9" s="16"/>
      <c r="L9" s="16"/>
      <c r="M9" s="16"/>
      <c r="N9" s="16"/>
      <c r="O9" s="16"/>
      <c r="P9" s="16"/>
      <c r="Q9" s="16"/>
      <c r="R9" s="16"/>
      <c r="S9" s="16"/>
      <c r="T9" s="16"/>
      <c r="U9" s="16"/>
      <c r="V9" s="16"/>
    </row>
    <row r="10" spans="1:22" ht="12.75">
      <c r="A10" s="10" t="s">
        <v>16</v>
      </c>
      <c r="B10" s="29"/>
      <c r="C10" s="29"/>
      <c r="D10" s="15" t="s">
        <v>14</v>
      </c>
      <c r="E10" s="29"/>
      <c r="F10" s="30" t="s">
        <v>81</v>
      </c>
      <c r="G10" s="29"/>
      <c r="H10" s="30" t="s">
        <v>17</v>
      </c>
      <c r="I10" s="29"/>
      <c r="J10" s="30" t="s">
        <v>11</v>
      </c>
      <c r="K10" s="29"/>
      <c r="L10" s="29"/>
      <c r="M10" s="29"/>
      <c r="N10" s="29"/>
      <c r="O10" s="29"/>
      <c r="P10" s="29"/>
      <c r="Q10" s="29"/>
      <c r="R10" s="29"/>
      <c r="S10" s="29"/>
      <c r="T10" s="29"/>
      <c r="U10" s="29"/>
      <c r="V10" s="29"/>
    </row>
    <row r="11" spans="1:22" ht="13.5" thickBot="1">
      <c r="A11" s="29"/>
      <c r="B11" s="29"/>
      <c r="C11" s="29"/>
      <c r="D11" s="29"/>
      <c r="E11" s="29"/>
      <c r="F11" s="29"/>
      <c r="G11" s="29"/>
      <c r="H11" s="29"/>
      <c r="I11" s="29"/>
      <c r="J11" s="29"/>
      <c r="K11" s="29"/>
      <c r="L11" s="29"/>
      <c r="M11" s="29"/>
      <c r="N11" s="29"/>
      <c r="O11" s="29"/>
      <c r="P11" s="29"/>
      <c r="Q11" s="29"/>
      <c r="R11" s="29"/>
      <c r="S11" s="29"/>
      <c r="T11" s="29"/>
      <c r="U11" s="29"/>
      <c r="V11" s="29"/>
    </row>
    <row r="12" spans="1:22" ht="13.5" thickBot="1">
      <c r="A12" s="29"/>
      <c r="B12" s="22" t="s">
        <v>10</v>
      </c>
      <c r="C12" s="23"/>
      <c r="D12" s="24">
        <f>$H$7</f>
        <v>2982505.08</v>
      </c>
      <c r="E12" s="23"/>
      <c r="F12" s="24">
        <f>'[1]Annualization'!$K$41</f>
        <v>3726227.3684210526</v>
      </c>
      <c r="G12" s="23"/>
      <c r="H12" s="24">
        <f>D12</f>
        <v>2982505.08</v>
      </c>
      <c r="I12" s="23"/>
      <c r="J12" s="25">
        <f>(H12/365)*49</f>
        <v>400391.09293150686</v>
      </c>
      <c r="K12" s="29"/>
      <c r="L12" s="29"/>
      <c r="M12" s="29"/>
      <c r="N12" s="29"/>
      <c r="O12" s="29"/>
      <c r="P12" s="29"/>
      <c r="Q12" s="29"/>
      <c r="R12" s="29"/>
      <c r="S12" s="29"/>
      <c r="T12" s="29"/>
      <c r="U12" s="29"/>
      <c r="V12" s="29"/>
    </row>
    <row r="13" spans="1:22" ht="12.75">
      <c r="A13" s="29"/>
      <c r="B13" s="29"/>
      <c r="C13" s="29"/>
      <c r="D13" s="29"/>
      <c r="E13" s="29"/>
      <c r="F13" s="29"/>
      <c r="G13" s="29"/>
      <c r="H13" s="29"/>
      <c r="I13" s="29"/>
      <c r="J13" s="29"/>
      <c r="K13" s="29"/>
      <c r="L13" s="29"/>
      <c r="M13" s="29"/>
      <c r="N13" s="29"/>
      <c r="O13" s="29"/>
      <c r="P13" s="29"/>
      <c r="Q13" s="29"/>
      <c r="R13" s="29"/>
      <c r="S13" s="29"/>
      <c r="T13" s="29"/>
      <c r="U13" s="29"/>
      <c r="V13" s="29"/>
    </row>
    <row r="14" spans="1:22" ht="12.75">
      <c r="A14" s="13" t="s">
        <v>18</v>
      </c>
      <c r="B14" s="14"/>
      <c r="C14" s="14"/>
      <c r="D14" s="15" t="s">
        <v>15</v>
      </c>
      <c r="E14" s="14"/>
      <c r="F14" s="14"/>
      <c r="G14" s="14"/>
      <c r="H14" s="14"/>
      <c r="I14" s="14"/>
      <c r="J14" s="14"/>
      <c r="K14" s="14"/>
      <c r="L14" s="14"/>
      <c r="M14" s="14"/>
      <c r="N14" s="14"/>
      <c r="O14" s="14"/>
      <c r="P14" s="14"/>
      <c r="Q14" s="14"/>
      <c r="R14" s="14"/>
      <c r="S14" s="14"/>
      <c r="T14" s="14"/>
      <c r="U14" s="14"/>
      <c r="V14" s="14"/>
    </row>
    <row r="15" spans="1:22" ht="12.75">
      <c r="A15" s="13"/>
      <c r="B15" s="14"/>
      <c r="C15" s="14"/>
      <c r="D15" s="14"/>
      <c r="E15" s="14"/>
      <c r="F15" s="14"/>
      <c r="G15" s="14"/>
      <c r="H15" s="14"/>
      <c r="I15" s="14"/>
      <c r="J15" s="14"/>
      <c r="K15" s="14"/>
      <c r="L15" s="14"/>
      <c r="M15" s="14"/>
      <c r="N15" s="14"/>
      <c r="O15" s="14"/>
      <c r="P15" s="14"/>
      <c r="Q15" s="14"/>
      <c r="R15" s="14"/>
      <c r="S15" s="14"/>
      <c r="T15" s="14"/>
      <c r="U15" s="14"/>
      <c r="V15" s="14"/>
    </row>
    <row r="16" spans="1:22" ht="12.75">
      <c r="A16" s="14"/>
      <c r="B16" s="14" t="s">
        <v>27</v>
      </c>
      <c r="C16" s="14"/>
      <c r="D16" s="19">
        <f>$J$3</f>
        <v>248542</v>
      </c>
      <c r="E16" s="14"/>
      <c r="F16" s="14"/>
      <c r="G16" s="14"/>
      <c r="H16" s="14"/>
      <c r="I16" s="14"/>
      <c r="J16" s="14"/>
      <c r="K16" s="14"/>
      <c r="L16" s="14"/>
      <c r="M16" s="14"/>
      <c r="N16" s="14"/>
      <c r="O16" s="14"/>
      <c r="P16" s="14"/>
      <c r="Q16" s="14"/>
      <c r="R16" s="14"/>
      <c r="S16" s="14"/>
      <c r="T16" s="14"/>
      <c r="U16" s="14"/>
      <c r="V16" s="14"/>
    </row>
    <row r="17" spans="1:22" ht="12.75">
      <c r="A17" s="14"/>
      <c r="B17" s="14" t="s">
        <v>8</v>
      </c>
      <c r="C17" s="14"/>
      <c r="D17" s="20">
        <v>0.03</v>
      </c>
      <c r="E17" s="14"/>
      <c r="F17" s="14"/>
      <c r="G17" s="14"/>
      <c r="H17" s="14"/>
      <c r="I17" s="14"/>
      <c r="J17" s="14"/>
      <c r="K17" s="14"/>
      <c r="L17" s="14"/>
      <c r="M17" s="14"/>
      <c r="N17" s="14"/>
      <c r="O17" s="14"/>
      <c r="P17" s="14"/>
      <c r="Q17" s="14"/>
      <c r="R17" s="14"/>
      <c r="S17" s="14"/>
      <c r="T17" s="14"/>
      <c r="U17" s="14"/>
      <c r="V17" s="14"/>
    </row>
    <row r="18" spans="1:22" ht="12.75">
      <c r="A18" s="14"/>
      <c r="B18" s="14" t="s">
        <v>9</v>
      </c>
      <c r="C18" s="14"/>
      <c r="D18" s="21">
        <v>12</v>
      </c>
      <c r="E18" s="14"/>
      <c r="F18" s="14"/>
      <c r="G18" s="14"/>
      <c r="H18" s="14"/>
      <c r="I18" s="14"/>
      <c r="J18" s="14"/>
      <c r="K18" s="14"/>
      <c r="L18" s="14"/>
      <c r="M18" s="14"/>
      <c r="N18" s="14"/>
      <c r="O18" s="14"/>
      <c r="P18" s="14"/>
      <c r="Q18" s="14"/>
      <c r="R18" s="14"/>
      <c r="S18" s="14"/>
      <c r="T18" s="14"/>
      <c r="U18" s="14"/>
      <c r="V18" s="14"/>
    </row>
    <row r="19" spans="1:22" ht="13.5" thickBot="1">
      <c r="A19" s="14"/>
      <c r="B19" s="14"/>
      <c r="C19" s="14"/>
      <c r="D19" s="19"/>
      <c r="E19" s="14"/>
      <c r="F19" s="14"/>
      <c r="G19" s="14"/>
      <c r="H19" s="14"/>
      <c r="I19" s="14"/>
      <c r="J19" s="14"/>
      <c r="K19" s="14"/>
      <c r="L19" s="14"/>
      <c r="M19" s="14"/>
      <c r="N19" s="14"/>
      <c r="O19" s="14"/>
      <c r="P19" s="14"/>
      <c r="Q19" s="14"/>
      <c r="R19" s="14"/>
      <c r="S19" s="14"/>
      <c r="T19" s="14"/>
      <c r="U19" s="14"/>
      <c r="V19" s="14"/>
    </row>
    <row r="20" spans="1:22" ht="13.5" thickBot="1">
      <c r="A20" s="14"/>
      <c r="B20" s="22" t="s">
        <v>10</v>
      </c>
      <c r="C20" s="23"/>
      <c r="D20" s="25">
        <f>(D16*(1+D17))*D18</f>
        <v>3071979.12</v>
      </c>
      <c r="E20" s="14"/>
      <c r="F20" s="14"/>
      <c r="G20" s="14"/>
      <c r="H20" s="14"/>
      <c r="I20" s="14"/>
      <c r="J20" s="14"/>
      <c r="K20" s="14"/>
      <c r="L20" s="14"/>
      <c r="M20" s="14"/>
      <c r="N20" s="14"/>
      <c r="O20" s="14"/>
      <c r="P20" s="14"/>
      <c r="Q20" s="14"/>
      <c r="R20" s="14"/>
      <c r="S20" s="14"/>
      <c r="T20" s="14"/>
      <c r="U20" s="14"/>
      <c r="V20" s="14"/>
    </row>
    <row r="21" spans="1:22" ht="12.75">
      <c r="A21" s="14"/>
      <c r="B21" s="14"/>
      <c r="C21" s="14"/>
      <c r="D21" s="14"/>
      <c r="E21" s="14"/>
      <c r="F21" s="14"/>
      <c r="G21" s="14"/>
      <c r="H21" s="14"/>
      <c r="I21" s="14"/>
      <c r="J21" s="14"/>
      <c r="K21" s="14"/>
      <c r="L21" s="14"/>
      <c r="M21" s="14"/>
      <c r="N21" s="14"/>
      <c r="O21" s="14"/>
      <c r="P21" s="14"/>
      <c r="Q21" s="14"/>
      <c r="R21" s="14"/>
      <c r="S21" s="14"/>
      <c r="T21" s="14"/>
      <c r="U21" s="14"/>
      <c r="V21" s="14"/>
    </row>
    <row r="22" spans="1:22" ht="12.75">
      <c r="A22" s="13" t="s">
        <v>19</v>
      </c>
      <c r="B22" s="14"/>
      <c r="C22" s="14"/>
      <c r="D22" s="15" t="s">
        <v>20</v>
      </c>
      <c r="E22" s="14"/>
      <c r="F22" s="14"/>
      <c r="G22" s="14"/>
      <c r="H22" s="14"/>
      <c r="I22" s="14"/>
      <c r="J22" s="14"/>
      <c r="K22" s="14"/>
      <c r="L22" s="14"/>
      <c r="M22" s="14"/>
      <c r="N22" s="14"/>
      <c r="O22" s="14"/>
      <c r="P22" s="14"/>
      <c r="Q22" s="14"/>
      <c r="R22" s="14"/>
      <c r="S22" s="14"/>
      <c r="T22" s="14"/>
      <c r="U22" s="14"/>
      <c r="V22" s="14"/>
    </row>
    <row r="23" spans="1:22" ht="12.75">
      <c r="A23" s="14"/>
      <c r="B23" s="14"/>
      <c r="C23" s="14"/>
      <c r="D23" s="14"/>
      <c r="E23" s="14"/>
      <c r="F23" s="14"/>
      <c r="G23" s="14"/>
      <c r="H23" s="14"/>
      <c r="I23" s="14"/>
      <c r="J23" s="14"/>
      <c r="K23" s="14"/>
      <c r="L23" s="14"/>
      <c r="M23" s="14"/>
      <c r="N23" s="14"/>
      <c r="O23" s="14"/>
      <c r="P23" s="14"/>
      <c r="Q23" s="14"/>
      <c r="R23" s="14"/>
      <c r="S23" s="14"/>
      <c r="T23" s="14"/>
      <c r="U23" s="14"/>
      <c r="V23" s="14"/>
    </row>
    <row r="24" spans="1:22" ht="12.75">
      <c r="A24" s="14"/>
      <c r="B24" s="14" t="s">
        <v>12</v>
      </c>
      <c r="C24" s="14"/>
      <c r="D24" s="19">
        <f>$D$20</f>
        <v>3071979.12</v>
      </c>
      <c r="E24" s="14"/>
      <c r="F24" s="14"/>
      <c r="G24" s="14"/>
      <c r="H24" s="14"/>
      <c r="I24" s="14"/>
      <c r="J24" s="14"/>
      <c r="K24" s="14"/>
      <c r="L24" s="14"/>
      <c r="M24" s="14"/>
      <c r="N24" s="14"/>
      <c r="O24" s="14"/>
      <c r="P24" s="14"/>
      <c r="Q24" s="14"/>
      <c r="R24" s="14"/>
      <c r="S24" s="14"/>
      <c r="T24" s="14"/>
      <c r="U24" s="14"/>
      <c r="V24" s="14"/>
    </row>
    <row r="25" spans="1:22" ht="13.5" thickBot="1">
      <c r="A25" s="14"/>
      <c r="B25" s="14" t="s">
        <v>8</v>
      </c>
      <c r="C25" s="14"/>
      <c r="D25" s="20">
        <v>0.03</v>
      </c>
      <c r="E25" s="14"/>
      <c r="F25" s="14"/>
      <c r="G25" s="14"/>
      <c r="H25" s="14"/>
      <c r="I25" s="14"/>
      <c r="J25" s="14"/>
      <c r="K25" s="14"/>
      <c r="L25" s="14"/>
      <c r="M25" s="14"/>
      <c r="N25" s="14"/>
      <c r="O25" s="14"/>
      <c r="P25" s="14"/>
      <c r="Q25" s="14"/>
      <c r="R25" s="14"/>
      <c r="S25" s="14"/>
      <c r="T25" s="14"/>
      <c r="U25" s="14"/>
      <c r="V25" s="14"/>
    </row>
    <row r="26" spans="1:22" ht="13.5" thickBot="1">
      <c r="A26" s="14"/>
      <c r="B26" s="22" t="s">
        <v>13</v>
      </c>
      <c r="C26" s="23"/>
      <c r="D26" s="25">
        <f>(D24*(1+D25))</f>
        <v>3164138.4936</v>
      </c>
      <c r="E26" s="14"/>
      <c r="F26" s="14"/>
      <c r="G26" s="14"/>
      <c r="H26" s="14"/>
      <c r="I26" s="14"/>
      <c r="J26" s="14"/>
      <c r="K26" s="14"/>
      <c r="L26" s="14"/>
      <c r="M26" s="14"/>
      <c r="N26" s="14"/>
      <c r="O26" s="14"/>
      <c r="P26" s="14"/>
      <c r="Q26" s="14"/>
      <c r="R26" s="14"/>
      <c r="S26" s="14"/>
      <c r="T26" s="14"/>
      <c r="U26" s="14"/>
      <c r="V26" s="14"/>
    </row>
    <row r="27" spans="1:22" ht="12.75">
      <c r="A27" s="14"/>
      <c r="B27" s="14"/>
      <c r="C27" s="14"/>
      <c r="D27" s="19"/>
      <c r="E27" s="14"/>
      <c r="F27" s="14"/>
      <c r="G27" s="14"/>
      <c r="H27" s="14"/>
      <c r="I27" s="14"/>
      <c r="J27" s="14"/>
      <c r="K27" s="14"/>
      <c r="L27" s="14"/>
      <c r="M27" s="14"/>
      <c r="N27" s="14"/>
      <c r="O27" s="14"/>
      <c r="P27" s="14"/>
      <c r="Q27" s="14"/>
      <c r="R27" s="14"/>
      <c r="S27" s="14"/>
      <c r="T27" s="14"/>
      <c r="U27" s="14"/>
      <c r="V27" s="14"/>
    </row>
    <row r="28" spans="1:22" ht="12.75">
      <c r="A28" s="13" t="s">
        <v>21</v>
      </c>
      <c r="B28" s="14"/>
      <c r="C28" s="14"/>
      <c r="D28" s="15" t="s">
        <v>22</v>
      </c>
      <c r="E28" s="14"/>
      <c r="F28" s="14"/>
      <c r="G28" s="14"/>
      <c r="H28" s="14"/>
      <c r="I28" s="14"/>
      <c r="J28" s="14"/>
      <c r="K28" s="14"/>
      <c r="L28" s="14"/>
      <c r="M28" s="14"/>
      <c r="N28" s="14"/>
      <c r="O28" s="14"/>
      <c r="P28" s="14"/>
      <c r="Q28" s="14"/>
      <c r="R28" s="14"/>
      <c r="S28" s="14"/>
      <c r="T28" s="14"/>
      <c r="U28" s="14"/>
      <c r="V28" s="14"/>
    </row>
    <row r="29" spans="1:22" ht="12.75">
      <c r="A29" s="14"/>
      <c r="B29" s="14"/>
      <c r="C29" s="14"/>
      <c r="D29" s="14"/>
      <c r="E29" s="14"/>
      <c r="F29" s="14"/>
      <c r="G29" s="14"/>
      <c r="H29" s="14"/>
      <c r="I29" s="14"/>
      <c r="J29" s="14"/>
      <c r="K29" s="14"/>
      <c r="L29" s="14"/>
      <c r="M29" s="14"/>
      <c r="N29" s="14"/>
      <c r="O29" s="14"/>
      <c r="P29" s="14"/>
      <c r="Q29" s="14"/>
      <c r="R29" s="14"/>
      <c r="S29" s="14"/>
      <c r="T29" s="14"/>
      <c r="U29" s="14"/>
      <c r="V29" s="14"/>
    </row>
    <row r="30" spans="1:22" ht="12.75">
      <c r="A30" s="14"/>
      <c r="B30" s="14" t="s">
        <v>12</v>
      </c>
      <c r="C30" s="14"/>
      <c r="D30" s="19">
        <f>$D$26</f>
        <v>3164138.4936</v>
      </c>
      <c r="E30" s="14"/>
      <c r="F30" s="14"/>
      <c r="G30" s="14"/>
      <c r="H30" s="14"/>
      <c r="I30" s="14"/>
      <c r="J30" s="14"/>
      <c r="K30" s="14"/>
      <c r="L30" s="14"/>
      <c r="M30" s="14"/>
      <c r="N30" s="14"/>
      <c r="O30" s="14"/>
      <c r="P30" s="14"/>
      <c r="Q30" s="14"/>
      <c r="R30" s="14"/>
      <c r="S30" s="14"/>
      <c r="T30" s="14"/>
      <c r="U30" s="14"/>
      <c r="V30" s="14"/>
    </row>
    <row r="31" spans="1:22" ht="13.5" thickBot="1">
      <c r="A31" s="14"/>
      <c r="B31" s="14" t="s">
        <v>8</v>
      </c>
      <c r="C31" s="14"/>
      <c r="D31" s="20">
        <v>0.03</v>
      </c>
      <c r="E31" s="14"/>
      <c r="F31" s="14"/>
      <c r="G31" s="14"/>
      <c r="H31" s="14"/>
      <c r="I31" s="14"/>
      <c r="J31" s="14"/>
      <c r="K31" s="14"/>
      <c r="L31" s="14"/>
      <c r="M31" s="14"/>
      <c r="N31" s="14"/>
      <c r="O31" s="14"/>
      <c r="P31" s="14"/>
      <c r="Q31" s="14"/>
      <c r="R31" s="14"/>
      <c r="S31" s="14"/>
      <c r="T31" s="14"/>
      <c r="U31" s="14"/>
      <c r="V31" s="14"/>
    </row>
    <row r="32" spans="1:22" ht="13.5" thickBot="1">
      <c r="A32" s="14"/>
      <c r="B32" s="22" t="s">
        <v>13</v>
      </c>
      <c r="C32" s="23"/>
      <c r="D32" s="25">
        <f>(D30*(1+D31))</f>
        <v>3259062.6484080004</v>
      </c>
      <c r="E32" s="14"/>
      <c r="F32" s="14"/>
      <c r="G32" s="14"/>
      <c r="H32" s="14"/>
      <c r="I32" s="14"/>
      <c r="J32" s="14"/>
      <c r="K32" s="14"/>
      <c r="L32" s="14"/>
      <c r="M32" s="14"/>
      <c r="N32" s="14"/>
      <c r="O32" s="14"/>
      <c r="P32" s="14"/>
      <c r="Q32" s="14"/>
      <c r="R32" s="14"/>
      <c r="S32" s="14"/>
      <c r="T32" s="14"/>
      <c r="U32" s="14"/>
      <c r="V32" s="14"/>
    </row>
    <row r="33" spans="1:22" ht="12.75">
      <c r="A33" s="14"/>
      <c r="B33" s="14"/>
      <c r="C33" s="14"/>
      <c r="D33" s="14"/>
      <c r="E33" s="14"/>
      <c r="F33" s="14"/>
      <c r="G33" s="14"/>
      <c r="H33" s="14"/>
      <c r="I33" s="14"/>
      <c r="J33" s="14"/>
      <c r="K33" s="14"/>
      <c r="L33" s="14"/>
      <c r="M33" s="14"/>
      <c r="N33" s="14"/>
      <c r="O33" s="14"/>
      <c r="P33" s="14"/>
      <c r="Q33" s="14"/>
      <c r="R33" s="14"/>
      <c r="S33" s="14"/>
      <c r="T33" s="14"/>
      <c r="U33" s="14"/>
      <c r="V33" s="14"/>
    </row>
    <row r="34" spans="1:22" ht="12.75">
      <c r="A34" s="13" t="s">
        <v>23</v>
      </c>
      <c r="B34" s="14"/>
      <c r="C34" s="14"/>
      <c r="D34" s="15" t="s">
        <v>24</v>
      </c>
      <c r="E34" s="14"/>
      <c r="F34" s="14"/>
      <c r="G34" s="14"/>
      <c r="H34" s="14"/>
      <c r="I34" s="14"/>
      <c r="J34" s="14"/>
      <c r="K34" s="14"/>
      <c r="L34" s="14"/>
      <c r="M34" s="14"/>
      <c r="N34" s="14"/>
      <c r="O34" s="14"/>
      <c r="P34" s="14"/>
      <c r="Q34" s="14"/>
      <c r="R34" s="14"/>
      <c r="S34" s="14"/>
      <c r="T34" s="14"/>
      <c r="U34" s="14"/>
      <c r="V34" s="14"/>
    </row>
    <row r="35" spans="1:22" ht="12.75">
      <c r="A35" s="14"/>
      <c r="B35" s="14"/>
      <c r="C35" s="14"/>
      <c r="D35" s="14"/>
      <c r="E35" s="14"/>
      <c r="F35" s="14"/>
      <c r="G35" s="14"/>
      <c r="H35" s="14"/>
      <c r="I35" s="14"/>
      <c r="J35" s="14"/>
      <c r="K35" s="14"/>
      <c r="L35" s="14"/>
      <c r="M35" s="14"/>
      <c r="N35" s="14"/>
      <c r="O35" s="14"/>
      <c r="P35" s="14"/>
      <c r="Q35" s="14"/>
      <c r="R35" s="14"/>
      <c r="S35" s="14"/>
      <c r="T35" s="14"/>
      <c r="U35" s="14"/>
      <c r="V35" s="14"/>
    </row>
    <row r="36" spans="1:22" ht="12.75">
      <c r="A36" s="14"/>
      <c r="B36" s="14" t="s">
        <v>12</v>
      </c>
      <c r="C36" s="14"/>
      <c r="D36" s="19">
        <f>$D$32</f>
        <v>3259062.6484080004</v>
      </c>
      <c r="E36" s="14"/>
      <c r="F36" s="14"/>
      <c r="G36" s="14"/>
      <c r="H36" s="14"/>
      <c r="I36" s="14"/>
      <c r="J36" s="14"/>
      <c r="K36" s="14"/>
      <c r="L36" s="14"/>
      <c r="M36" s="14"/>
      <c r="N36" s="14"/>
      <c r="O36" s="14"/>
      <c r="P36" s="14"/>
      <c r="Q36" s="14"/>
      <c r="R36" s="14"/>
      <c r="S36" s="14"/>
      <c r="T36" s="14"/>
      <c r="U36" s="14"/>
      <c r="V36" s="14"/>
    </row>
    <row r="37" spans="1:22" ht="13.5" thickBot="1">
      <c r="A37" s="14"/>
      <c r="B37" s="14" t="s">
        <v>8</v>
      </c>
      <c r="C37" s="14"/>
      <c r="D37" s="20">
        <v>0.03</v>
      </c>
      <c r="E37" s="14"/>
      <c r="F37" s="14"/>
      <c r="G37" s="14"/>
      <c r="H37" s="14"/>
      <c r="I37" s="14"/>
      <c r="J37" s="14"/>
      <c r="K37" s="14"/>
      <c r="L37" s="14"/>
      <c r="M37" s="14"/>
      <c r="N37" s="14"/>
      <c r="O37" s="14"/>
      <c r="P37" s="14"/>
      <c r="Q37" s="14"/>
      <c r="R37" s="14"/>
      <c r="S37" s="14"/>
      <c r="T37" s="14"/>
      <c r="U37" s="14"/>
      <c r="V37" s="14"/>
    </row>
    <row r="38" spans="1:22" ht="13.5" thickBot="1">
      <c r="A38" s="14"/>
      <c r="B38" s="22" t="s">
        <v>13</v>
      </c>
      <c r="C38" s="23"/>
      <c r="D38" s="25">
        <f>(D36*(1+D37))</f>
        <v>3356834.5278602405</v>
      </c>
      <c r="E38" s="14"/>
      <c r="F38" s="14"/>
      <c r="G38" s="14"/>
      <c r="H38" s="14"/>
      <c r="I38" s="14"/>
      <c r="J38" s="14"/>
      <c r="K38" s="14"/>
      <c r="L38" s="14"/>
      <c r="M38" s="14"/>
      <c r="N38" s="14"/>
      <c r="O38" s="14"/>
      <c r="P38" s="14"/>
      <c r="Q38" s="14"/>
      <c r="R38" s="14"/>
      <c r="S38" s="14"/>
      <c r="T38" s="14"/>
      <c r="U38" s="14"/>
      <c r="V38" s="14"/>
    </row>
    <row r="39" spans="1:22" ht="12.75">
      <c r="A39" s="14"/>
      <c r="B39" s="14"/>
      <c r="C39" s="14"/>
      <c r="D39" s="14"/>
      <c r="E39" s="14"/>
      <c r="F39" s="14"/>
      <c r="G39" s="14"/>
      <c r="H39" s="14"/>
      <c r="I39" s="14"/>
      <c r="J39" s="14"/>
      <c r="K39" s="14"/>
      <c r="L39" s="14"/>
      <c r="M39" s="14"/>
      <c r="N39" s="14"/>
      <c r="O39" s="14"/>
      <c r="P39" s="14"/>
      <c r="Q39" s="14"/>
      <c r="R39" s="14"/>
      <c r="S39" s="14"/>
      <c r="T39" s="14"/>
      <c r="U39" s="14"/>
      <c r="V39" s="14"/>
    </row>
    <row r="40" spans="1:22" ht="12.75">
      <c r="A40" s="14"/>
      <c r="B40" s="14"/>
      <c r="C40" s="14"/>
      <c r="D40" s="14"/>
      <c r="E40" s="14"/>
      <c r="F40" s="14"/>
      <c r="G40" s="14"/>
      <c r="H40" s="14"/>
      <c r="I40" s="14"/>
      <c r="J40" s="14"/>
      <c r="K40" s="14"/>
      <c r="L40" s="14"/>
      <c r="M40" s="14"/>
      <c r="N40" s="14"/>
      <c r="O40" s="14"/>
      <c r="P40" s="14"/>
      <c r="Q40" s="14"/>
      <c r="R40" s="14"/>
      <c r="S40" s="14"/>
      <c r="T40" s="14"/>
      <c r="U40" s="14"/>
      <c r="V40" s="14"/>
    </row>
    <row r="41" spans="1:22" ht="12.75">
      <c r="A41" s="14"/>
      <c r="B41" s="14"/>
      <c r="C41" s="14"/>
      <c r="D41" s="14"/>
      <c r="E41" s="14"/>
      <c r="F41" s="14"/>
      <c r="G41" s="14"/>
      <c r="H41" s="14"/>
      <c r="I41" s="14"/>
      <c r="J41" s="14"/>
      <c r="K41" s="14"/>
      <c r="L41" s="14"/>
      <c r="M41" s="14"/>
      <c r="N41" s="14"/>
      <c r="O41" s="14"/>
      <c r="P41" s="14"/>
      <c r="Q41" s="14"/>
      <c r="R41" s="14"/>
      <c r="S41" s="14"/>
      <c r="T41" s="14"/>
      <c r="U41" s="14"/>
      <c r="V41" s="14"/>
    </row>
    <row r="42" spans="1:22" ht="12.75">
      <c r="A42" s="14"/>
      <c r="B42" s="14"/>
      <c r="C42" s="14"/>
      <c r="D42" s="14"/>
      <c r="E42" s="14"/>
      <c r="F42" s="14"/>
      <c r="G42" s="14"/>
      <c r="H42" s="14"/>
      <c r="I42" s="14"/>
      <c r="J42" s="14"/>
      <c r="K42" s="14"/>
      <c r="L42" s="14"/>
      <c r="M42" s="14"/>
      <c r="N42" s="14"/>
      <c r="O42" s="14"/>
      <c r="P42" s="14"/>
      <c r="Q42" s="14"/>
      <c r="R42" s="14"/>
      <c r="S42" s="14"/>
      <c r="T42" s="14"/>
      <c r="U42" s="14"/>
      <c r="V42" s="14"/>
    </row>
    <row r="43" spans="1:22" ht="12.75">
      <c r="A43" s="14"/>
      <c r="B43" s="14"/>
      <c r="C43" s="14"/>
      <c r="D43" s="14"/>
      <c r="E43" s="14"/>
      <c r="F43" s="14"/>
      <c r="G43" s="14"/>
      <c r="H43" s="14"/>
      <c r="I43" s="14"/>
      <c r="J43" s="14"/>
      <c r="K43" s="14"/>
      <c r="L43" s="14"/>
      <c r="M43" s="14"/>
      <c r="N43" s="14"/>
      <c r="O43" s="14"/>
      <c r="P43" s="14"/>
      <c r="Q43" s="14"/>
      <c r="R43" s="14"/>
      <c r="S43" s="14"/>
      <c r="T43" s="14"/>
      <c r="U43" s="14"/>
      <c r="V43" s="14"/>
    </row>
    <row r="44" spans="1:22" ht="12.75">
      <c r="A44" s="14"/>
      <c r="B44" s="14"/>
      <c r="C44" s="14"/>
      <c r="D44" s="14"/>
      <c r="E44" s="14"/>
      <c r="F44" s="14"/>
      <c r="G44" s="14"/>
      <c r="H44" s="14"/>
      <c r="I44" s="14"/>
      <c r="J44" s="14"/>
      <c r="K44" s="14"/>
      <c r="L44" s="14"/>
      <c r="M44" s="14"/>
      <c r="N44" s="14"/>
      <c r="O44" s="14"/>
      <c r="P44" s="14"/>
      <c r="Q44" s="14"/>
      <c r="R44" s="14"/>
      <c r="S44" s="14"/>
      <c r="T44" s="14"/>
      <c r="U44" s="14"/>
      <c r="V44" s="14"/>
    </row>
    <row r="45" spans="1:22" ht="12.75">
      <c r="A45" s="14"/>
      <c r="B45" s="14"/>
      <c r="C45" s="14"/>
      <c r="D45" s="14"/>
      <c r="E45" s="14"/>
      <c r="F45" s="14"/>
      <c r="G45" s="14"/>
      <c r="H45" s="14"/>
      <c r="I45" s="14"/>
      <c r="J45" s="14"/>
      <c r="K45" s="14"/>
      <c r="L45" s="14"/>
      <c r="M45" s="14"/>
      <c r="N45" s="14"/>
      <c r="O45" s="14"/>
      <c r="P45" s="14"/>
      <c r="Q45" s="14"/>
      <c r="R45" s="14"/>
      <c r="S45" s="14"/>
      <c r="T45" s="14"/>
      <c r="U45" s="14"/>
      <c r="V45" s="14"/>
    </row>
    <row r="46" spans="1:22" ht="12.75">
      <c r="A46" s="14"/>
      <c r="B46" s="14"/>
      <c r="C46" s="14"/>
      <c r="D46" s="14"/>
      <c r="E46" s="14"/>
      <c r="F46" s="14"/>
      <c r="G46" s="14"/>
      <c r="H46" s="14"/>
      <c r="I46" s="14"/>
      <c r="J46" s="14"/>
      <c r="K46" s="14"/>
      <c r="L46" s="14"/>
      <c r="M46" s="14"/>
      <c r="N46" s="14"/>
      <c r="O46" s="14"/>
      <c r="P46" s="14"/>
      <c r="Q46" s="14"/>
      <c r="R46" s="14"/>
      <c r="S46" s="14"/>
      <c r="T46" s="14"/>
      <c r="U46" s="14"/>
      <c r="V46" s="14"/>
    </row>
    <row r="47" spans="1:22" ht="12.75">
      <c r="A47" s="14"/>
      <c r="B47" s="14"/>
      <c r="C47" s="14"/>
      <c r="D47" s="14"/>
      <c r="E47" s="14"/>
      <c r="F47" s="14"/>
      <c r="G47" s="14"/>
      <c r="H47" s="14"/>
      <c r="I47" s="14"/>
      <c r="J47" s="14"/>
      <c r="K47" s="14"/>
      <c r="L47" s="14"/>
      <c r="M47" s="14"/>
      <c r="N47" s="14"/>
      <c r="O47" s="14"/>
      <c r="P47" s="14"/>
      <c r="Q47" s="14"/>
      <c r="R47" s="14"/>
      <c r="S47" s="14"/>
      <c r="T47" s="14"/>
      <c r="U47" s="14"/>
      <c r="V47" s="14"/>
    </row>
    <row r="48" spans="1:22" ht="12.75">
      <c r="A48" s="14"/>
      <c r="B48" s="14"/>
      <c r="C48" s="14"/>
      <c r="D48" s="14"/>
      <c r="E48" s="14"/>
      <c r="F48" s="14"/>
      <c r="G48" s="14"/>
      <c r="H48" s="14"/>
      <c r="I48" s="14"/>
      <c r="J48" s="14"/>
      <c r="K48" s="14"/>
      <c r="L48" s="14"/>
      <c r="M48" s="14"/>
      <c r="N48" s="14"/>
      <c r="O48" s="14"/>
      <c r="P48" s="14"/>
      <c r="Q48" s="14"/>
      <c r="R48" s="14"/>
      <c r="S48" s="14"/>
      <c r="T48" s="14"/>
      <c r="U48" s="14"/>
      <c r="V48" s="14"/>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V38"/>
  <sheetViews>
    <sheetView zoomScale="75" zoomScaleNormal="75" workbookViewId="0" topLeftCell="A1">
      <selection activeCell="A1" sqref="A1"/>
    </sheetView>
  </sheetViews>
  <sheetFormatPr defaultColWidth="9.140625" defaultRowHeight="12.75"/>
  <cols>
    <col min="1" max="1" width="32.7109375" style="0" bestFit="1" customWidth="1"/>
    <col min="2" max="2" width="30.00390625" style="0" bestFit="1" customWidth="1"/>
    <col min="4" max="4" width="19.8515625" style="0" bestFit="1" customWidth="1"/>
    <col min="6" max="6" width="23.28125" style="0" bestFit="1" customWidth="1"/>
    <col min="8" max="8" width="19.8515625" style="0" bestFit="1" customWidth="1"/>
    <col min="10" max="10" width="26.57421875" style="0" bestFit="1" customWidth="1"/>
    <col min="12" max="12" width="19.421875" style="0" bestFit="1" customWidth="1"/>
    <col min="14" max="14" width="19.421875" style="0" bestFit="1" customWidth="1"/>
    <col min="16" max="16" width="19.421875" style="0" bestFit="1" customWidth="1"/>
    <col min="18" max="18" width="18.8515625" style="0" bestFit="1" customWidth="1"/>
    <col min="20" max="20" width="19.421875" style="0" bestFit="1" customWidth="1"/>
    <col min="22" max="22" width="19.421875" style="0" bestFit="1" customWidth="1"/>
  </cols>
  <sheetData>
    <row r="1" spans="1:22" ht="12.75">
      <c r="A1" s="1" t="s">
        <v>28</v>
      </c>
      <c r="B1" s="14"/>
      <c r="C1" s="14"/>
      <c r="D1" s="15">
        <v>1996</v>
      </c>
      <c r="E1" s="14"/>
      <c r="F1" s="15">
        <v>1997</v>
      </c>
      <c r="G1" s="14"/>
      <c r="H1" s="15" t="s">
        <v>14</v>
      </c>
      <c r="I1" s="14"/>
      <c r="J1" s="15" t="s">
        <v>15</v>
      </c>
      <c r="K1" s="16"/>
      <c r="L1" s="17" t="s">
        <v>1</v>
      </c>
      <c r="M1" s="18"/>
      <c r="N1" s="15" t="s">
        <v>2</v>
      </c>
      <c r="O1" s="14"/>
      <c r="P1" s="15" t="s">
        <v>3</v>
      </c>
      <c r="Q1" s="14"/>
      <c r="R1" s="15" t="s">
        <v>4</v>
      </c>
      <c r="S1" s="14"/>
      <c r="T1" s="15" t="s">
        <v>5</v>
      </c>
      <c r="U1" s="14"/>
      <c r="V1" s="15" t="s">
        <v>6</v>
      </c>
    </row>
    <row r="2" spans="1:22" ht="12.75">
      <c r="A2" s="14" t="s">
        <v>25</v>
      </c>
      <c r="B2" s="14"/>
      <c r="C2" s="14"/>
      <c r="D2" s="14"/>
      <c r="E2" s="14"/>
      <c r="F2" s="14"/>
      <c r="G2" s="14"/>
      <c r="H2" s="14"/>
      <c r="I2" s="14"/>
      <c r="J2" s="14"/>
      <c r="K2" s="16"/>
      <c r="L2" s="14"/>
      <c r="M2" s="14"/>
      <c r="N2" s="14"/>
      <c r="O2" s="14"/>
      <c r="P2" s="14"/>
      <c r="Q2" s="14"/>
      <c r="R2" s="14"/>
      <c r="S2" s="14"/>
      <c r="T2" s="14"/>
      <c r="U2" s="14"/>
      <c r="V2" s="14"/>
    </row>
    <row r="3" spans="1:22" ht="12.75">
      <c r="A3" s="14"/>
      <c r="B3" s="14" t="s">
        <v>29</v>
      </c>
      <c r="C3" s="14"/>
      <c r="D3" s="19">
        <v>423334</v>
      </c>
      <c r="E3" s="19"/>
      <c r="F3" s="19">
        <v>433493</v>
      </c>
      <c r="G3" s="19"/>
      <c r="H3" s="19">
        <v>422758</v>
      </c>
      <c r="I3" s="19"/>
      <c r="J3" s="19">
        <v>435441</v>
      </c>
      <c r="K3" s="16"/>
      <c r="L3" s="20">
        <f>(F3/D3)-1</f>
        <v>0.023997600003779596</v>
      </c>
      <c r="M3" s="14"/>
      <c r="N3" s="20">
        <f>(H3/F3)-1</f>
        <v>-0.024763952359092345</v>
      </c>
      <c r="O3" s="14"/>
      <c r="P3" s="20">
        <f>(J3/H3)-1</f>
        <v>0.030000615009059484</v>
      </c>
      <c r="Q3" s="14"/>
      <c r="R3" s="20">
        <f>(H3/D3)-1</f>
        <v>-0.0013606277785389587</v>
      </c>
      <c r="S3" s="20"/>
      <c r="T3" s="20">
        <f>(J3/D3)-1</f>
        <v>0.028599167560366068</v>
      </c>
      <c r="U3" s="14"/>
      <c r="V3" s="20">
        <f>(J3/F3)-1</f>
        <v>0.0044937288491393446</v>
      </c>
    </row>
    <row r="4" spans="1:22" ht="12.75">
      <c r="A4" s="14"/>
      <c r="B4" s="14" t="s">
        <v>8</v>
      </c>
      <c r="C4" s="14"/>
      <c r="D4" s="20">
        <v>0</v>
      </c>
      <c r="E4" s="20"/>
      <c r="F4" s="20">
        <v>0</v>
      </c>
      <c r="G4" s="20"/>
      <c r="H4" s="20">
        <v>0.03</v>
      </c>
      <c r="I4" s="20"/>
      <c r="J4" s="20">
        <v>0.03</v>
      </c>
      <c r="K4" s="16"/>
      <c r="L4" s="14"/>
      <c r="M4" s="14"/>
      <c r="N4" s="14"/>
      <c r="O4" s="14"/>
      <c r="P4" s="14"/>
      <c r="Q4" s="14"/>
      <c r="R4" s="14"/>
      <c r="S4" s="14"/>
      <c r="T4" s="14"/>
      <c r="U4" s="14"/>
      <c r="V4" s="14"/>
    </row>
    <row r="5" spans="1:22" ht="12.75">
      <c r="A5" s="14"/>
      <c r="B5" s="14" t="s">
        <v>9</v>
      </c>
      <c r="C5" s="14"/>
      <c r="D5" s="21">
        <v>12</v>
      </c>
      <c r="E5" s="21"/>
      <c r="F5" s="21">
        <v>12</v>
      </c>
      <c r="G5" s="21"/>
      <c r="H5" s="21">
        <v>12</v>
      </c>
      <c r="I5" s="21"/>
      <c r="J5" s="21">
        <v>12</v>
      </c>
      <c r="K5" s="16"/>
      <c r="L5" s="14"/>
      <c r="M5" s="14"/>
      <c r="N5" s="14"/>
      <c r="O5" s="14"/>
      <c r="P5" s="14"/>
      <c r="Q5" s="14"/>
      <c r="R5" s="14"/>
      <c r="S5" s="14"/>
      <c r="T5" s="14"/>
      <c r="U5" s="14"/>
      <c r="V5" s="14"/>
    </row>
    <row r="6" spans="1:22" ht="13.5" thickBot="1">
      <c r="A6" s="14"/>
      <c r="B6" s="14"/>
      <c r="C6" s="14"/>
      <c r="D6" s="19"/>
      <c r="E6" s="19"/>
      <c r="F6" s="19"/>
      <c r="G6" s="19"/>
      <c r="H6" s="19"/>
      <c r="I6" s="19"/>
      <c r="J6" s="19"/>
      <c r="K6" s="16"/>
      <c r="L6" s="14"/>
      <c r="M6" s="14"/>
      <c r="N6" s="14"/>
      <c r="O6" s="14"/>
      <c r="P6" s="14"/>
      <c r="Q6" s="14"/>
      <c r="R6" s="14"/>
      <c r="S6" s="14"/>
      <c r="T6" s="14"/>
      <c r="U6" s="14"/>
      <c r="V6" s="14"/>
    </row>
    <row r="7" spans="1:22" ht="13.5" thickBot="1">
      <c r="A7" s="14"/>
      <c r="B7" s="22" t="s">
        <v>10</v>
      </c>
      <c r="C7" s="23"/>
      <c r="D7" s="24">
        <f>(D3*(1+D4))*D5</f>
        <v>5080008</v>
      </c>
      <c r="E7" s="24"/>
      <c r="F7" s="24">
        <f>(F3*(1+F4))*F5</f>
        <v>5201916</v>
      </c>
      <c r="G7" s="24"/>
      <c r="H7" s="24">
        <f>(H3*(1+H4))*H5</f>
        <v>5225288.88</v>
      </c>
      <c r="I7" s="24"/>
      <c r="J7" s="25">
        <f>(J3*(1+J4))*J5</f>
        <v>5382050.760000001</v>
      </c>
      <c r="K7" s="16"/>
      <c r="L7" s="26">
        <f>(F7/D7)-1</f>
        <v>0.023997600003779596</v>
      </c>
      <c r="M7" s="23"/>
      <c r="N7" s="27">
        <f>(H7/F7)-1</f>
        <v>0.0044931290701348825</v>
      </c>
      <c r="O7" s="23"/>
      <c r="P7" s="27">
        <f>(J7/H7)-1</f>
        <v>0.030000615009059706</v>
      </c>
      <c r="Q7" s="23"/>
      <c r="R7" s="27">
        <f>(H7/D7)-1</f>
        <v>0.028598553388104797</v>
      </c>
      <c r="S7" s="27"/>
      <c r="T7" s="27">
        <f>(J7/D7)-1</f>
        <v>0.05945714258717727</v>
      </c>
      <c r="U7" s="23"/>
      <c r="V7" s="28">
        <f>(J7/F7)-1</f>
        <v>0.034628540714613854</v>
      </c>
    </row>
    <row r="8" spans="1:22" ht="12.75">
      <c r="A8" s="16"/>
      <c r="B8" s="16"/>
      <c r="C8" s="16"/>
      <c r="D8" s="16"/>
      <c r="E8" s="16"/>
      <c r="F8" s="16"/>
      <c r="G8" s="16"/>
      <c r="H8" s="16"/>
      <c r="I8" s="16"/>
      <c r="J8" s="16"/>
      <c r="K8" s="16"/>
      <c r="L8" s="16"/>
      <c r="M8" s="16"/>
      <c r="N8" s="16"/>
      <c r="O8" s="16"/>
      <c r="P8" s="16"/>
      <c r="Q8" s="16"/>
      <c r="R8" s="16"/>
      <c r="S8" s="16"/>
      <c r="T8" s="16"/>
      <c r="U8" s="16"/>
      <c r="V8" s="16"/>
    </row>
    <row r="9" spans="1:22" ht="12.75">
      <c r="A9" s="16"/>
      <c r="B9" s="16"/>
      <c r="C9" s="16"/>
      <c r="D9" s="16"/>
      <c r="E9" s="16"/>
      <c r="F9" s="16"/>
      <c r="G9" s="16"/>
      <c r="H9" s="16"/>
      <c r="I9" s="16"/>
      <c r="J9" s="16"/>
      <c r="K9" s="16"/>
      <c r="L9" s="16"/>
      <c r="M9" s="16"/>
      <c r="N9" s="16"/>
      <c r="O9" s="16"/>
      <c r="P9" s="16"/>
      <c r="Q9" s="16"/>
      <c r="R9" s="16"/>
      <c r="S9" s="16"/>
      <c r="T9" s="16"/>
      <c r="U9" s="16"/>
      <c r="V9" s="16"/>
    </row>
    <row r="10" spans="1:22" ht="12.75">
      <c r="A10" s="10" t="s">
        <v>16</v>
      </c>
      <c r="B10" s="29"/>
      <c r="C10" s="29"/>
      <c r="D10" s="15" t="s">
        <v>14</v>
      </c>
      <c r="E10" s="29"/>
      <c r="F10" s="30" t="s">
        <v>81</v>
      </c>
      <c r="G10" s="29"/>
      <c r="H10" s="30" t="s">
        <v>17</v>
      </c>
      <c r="I10" s="29"/>
      <c r="J10" s="30" t="s">
        <v>11</v>
      </c>
      <c r="K10" s="29"/>
      <c r="L10" s="29"/>
      <c r="M10" s="29"/>
      <c r="N10" s="29"/>
      <c r="O10" s="29"/>
      <c r="P10" s="29"/>
      <c r="Q10" s="29"/>
      <c r="R10" s="29"/>
      <c r="S10" s="29"/>
      <c r="T10" s="29"/>
      <c r="U10" s="29"/>
      <c r="V10" s="29"/>
    </row>
    <row r="11" spans="1:22" ht="13.5" thickBot="1">
      <c r="A11" s="29"/>
      <c r="B11" s="29"/>
      <c r="C11" s="29"/>
      <c r="D11" s="29"/>
      <c r="E11" s="29"/>
      <c r="F11" s="29"/>
      <c r="G11" s="29"/>
      <c r="H11" s="29"/>
      <c r="I11" s="29"/>
      <c r="J11" s="29"/>
      <c r="K11" s="29"/>
      <c r="L11" s="29"/>
      <c r="M11" s="29"/>
      <c r="N11" s="29"/>
      <c r="O11" s="29"/>
      <c r="P11" s="29"/>
      <c r="Q11" s="29"/>
      <c r="R11" s="29"/>
      <c r="S11" s="29"/>
      <c r="T11" s="29"/>
      <c r="U11" s="29"/>
      <c r="V11" s="29"/>
    </row>
    <row r="12" spans="1:22" ht="13.5" thickBot="1">
      <c r="A12" s="29"/>
      <c r="B12" s="22" t="s">
        <v>10</v>
      </c>
      <c r="C12" s="23"/>
      <c r="D12" s="24">
        <f>$H$7</f>
        <v>5225288.88</v>
      </c>
      <c r="E12" s="23"/>
      <c r="F12" s="24">
        <f>'[1]Annualization'!$K$42</f>
        <v>4480078.4375</v>
      </c>
      <c r="G12" s="23"/>
      <c r="H12" s="24">
        <f>AVERAGE(F7,F12)</f>
        <v>4840997.21875</v>
      </c>
      <c r="I12" s="23"/>
      <c r="J12" s="25">
        <f>(H12/365)*49</f>
        <v>649887.297859589</v>
      </c>
      <c r="K12" s="29"/>
      <c r="L12" s="29"/>
      <c r="M12" s="29"/>
      <c r="N12" s="29"/>
      <c r="O12" s="29"/>
      <c r="P12" s="29"/>
      <c r="Q12" s="29"/>
      <c r="R12" s="29"/>
      <c r="S12" s="29"/>
      <c r="T12" s="29"/>
      <c r="U12" s="29"/>
      <c r="V12" s="29"/>
    </row>
    <row r="13" spans="1:22" ht="12.75">
      <c r="A13" s="29"/>
      <c r="B13" s="29"/>
      <c r="C13" s="29"/>
      <c r="D13" s="29"/>
      <c r="E13" s="29"/>
      <c r="F13" s="29"/>
      <c r="G13" s="29"/>
      <c r="H13" s="29"/>
      <c r="I13" s="29"/>
      <c r="J13" s="29"/>
      <c r="K13" s="29"/>
      <c r="L13" s="29"/>
      <c r="M13" s="29"/>
      <c r="N13" s="29"/>
      <c r="O13" s="29"/>
      <c r="P13" s="29"/>
      <c r="Q13" s="29"/>
      <c r="R13" s="29"/>
      <c r="S13" s="29"/>
      <c r="T13" s="29"/>
      <c r="U13" s="29"/>
      <c r="V13" s="29"/>
    </row>
    <row r="14" spans="1:22" ht="12.75">
      <c r="A14" s="13" t="s">
        <v>18</v>
      </c>
      <c r="B14" s="14"/>
      <c r="C14" s="14"/>
      <c r="D14" s="15" t="s">
        <v>15</v>
      </c>
      <c r="E14" s="14"/>
      <c r="F14" s="14"/>
      <c r="G14" s="14"/>
      <c r="H14" s="14"/>
      <c r="I14" s="14"/>
      <c r="J14" s="14"/>
      <c r="K14" s="14"/>
      <c r="L14" s="14"/>
      <c r="M14" s="14"/>
      <c r="N14" s="14"/>
      <c r="O14" s="14"/>
      <c r="P14" s="14"/>
      <c r="Q14" s="14"/>
      <c r="R14" s="14"/>
      <c r="S14" s="14"/>
      <c r="T14" s="14"/>
      <c r="U14" s="14"/>
      <c r="V14" s="14"/>
    </row>
    <row r="15" spans="1:22" ht="12.75">
      <c r="A15" s="13"/>
      <c r="B15" s="14"/>
      <c r="C15" s="14"/>
      <c r="D15" s="14"/>
      <c r="E15" s="14"/>
      <c r="F15" s="14"/>
      <c r="G15" s="14"/>
      <c r="H15" s="14"/>
      <c r="I15" s="14"/>
      <c r="J15" s="14"/>
      <c r="K15" s="14"/>
      <c r="L15" s="14"/>
      <c r="M15" s="14"/>
      <c r="N15" s="14"/>
      <c r="O15" s="14"/>
      <c r="P15" s="14"/>
      <c r="Q15" s="14"/>
      <c r="R15" s="14"/>
      <c r="S15" s="14"/>
      <c r="T15" s="14"/>
      <c r="U15" s="14"/>
      <c r="V15" s="14"/>
    </row>
    <row r="16" spans="1:22" ht="12.75">
      <c r="A16" s="14"/>
      <c r="B16" s="14" t="s">
        <v>30</v>
      </c>
      <c r="C16" s="14"/>
      <c r="D16" s="19">
        <f>$D$12</f>
        <v>5225288.88</v>
      </c>
      <c r="E16" s="14"/>
      <c r="F16" s="14"/>
      <c r="G16" s="14"/>
      <c r="H16" s="14"/>
      <c r="I16" s="14"/>
      <c r="J16" s="14"/>
      <c r="K16" s="14"/>
      <c r="L16" s="14"/>
      <c r="M16" s="14"/>
      <c r="N16" s="14"/>
      <c r="O16" s="14"/>
      <c r="P16" s="14"/>
      <c r="Q16" s="14"/>
      <c r="R16" s="14"/>
      <c r="S16" s="14"/>
      <c r="T16" s="14"/>
      <c r="U16" s="14"/>
      <c r="V16" s="14"/>
    </row>
    <row r="17" spans="1:22" ht="12.75">
      <c r="A17" s="14"/>
      <c r="B17" s="14" t="s">
        <v>8</v>
      </c>
      <c r="C17" s="14"/>
      <c r="D17" s="20">
        <v>0.03</v>
      </c>
      <c r="E17" s="14"/>
      <c r="F17" s="14"/>
      <c r="G17" s="14"/>
      <c r="H17" s="14"/>
      <c r="I17" s="14"/>
      <c r="J17" s="14"/>
      <c r="K17" s="14"/>
      <c r="L17" s="14"/>
      <c r="M17" s="14"/>
      <c r="N17" s="14"/>
      <c r="O17" s="14"/>
      <c r="P17" s="14"/>
      <c r="Q17" s="14"/>
      <c r="R17" s="14"/>
      <c r="S17" s="14"/>
      <c r="T17" s="14"/>
      <c r="U17" s="14"/>
      <c r="V17" s="14"/>
    </row>
    <row r="18" spans="1:22" ht="13.5" thickBot="1">
      <c r="A18" s="14"/>
      <c r="B18" s="14"/>
      <c r="C18" s="14"/>
      <c r="D18" s="19"/>
      <c r="E18" s="14"/>
      <c r="F18" s="14"/>
      <c r="G18" s="14"/>
      <c r="H18" s="14"/>
      <c r="I18" s="14"/>
      <c r="J18" s="14"/>
      <c r="K18" s="14"/>
      <c r="L18" s="14"/>
      <c r="M18" s="14"/>
      <c r="N18" s="14"/>
      <c r="O18" s="14"/>
      <c r="P18" s="14"/>
      <c r="Q18" s="14"/>
      <c r="R18" s="14"/>
      <c r="S18" s="14"/>
      <c r="T18" s="14"/>
      <c r="U18" s="14"/>
      <c r="V18" s="14"/>
    </row>
    <row r="19" spans="1:22" ht="13.5" thickBot="1">
      <c r="A19" s="14"/>
      <c r="B19" s="22" t="s">
        <v>10</v>
      </c>
      <c r="C19" s="23"/>
      <c r="D19" s="25">
        <f>(D16*(1+D17))</f>
        <v>5382047.5464</v>
      </c>
      <c r="E19" s="14"/>
      <c r="F19" s="14"/>
      <c r="G19" s="14"/>
      <c r="H19" s="14"/>
      <c r="I19" s="14"/>
      <c r="J19" s="14"/>
      <c r="K19" s="14"/>
      <c r="L19" s="14"/>
      <c r="M19" s="14"/>
      <c r="N19" s="14"/>
      <c r="O19" s="14"/>
      <c r="P19" s="14"/>
      <c r="Q19" s="14"/>
      <c r="R19" s="14"/>
      <c r="S19" s="14"/>
      <c r="T19" s="14"/>
      <c r="U19" s="14"/>
      <c r="V19" s="14"/>
    </row>
    <row r="20" spans="1:22" ht="12.75">
      <c r="A20" s="14"/>
      <c r="B20" s="14"/>
      <c r="C20" s="14"/>
      <c r="D20" s="14"/>
      <c r="E20" s="14"/>
      <c r="F20" s="14"/>
      <c r="G20" s="14"/>
      <c r="H20" s="14"/>
      <c r="I20" s="14"/>
      <c r="J20" s="14"/>
      <c r="K20" s="14"/>
      <c r="L20" s="14"/>
      <c r="M20" s="14"/>
      <c r="N20" s="14"/>
      <c r="O20" s="14"/>
      <c r="P20" s="14"/>
      <c r="Q20" s="14"/>
      <c r="R20" s="14"/>
      <c r="S20" s="14"/>
      <c r="T20" s="14"/>
      <c r="U20" s="14"/>
      <c r="V20" s="14"/>
    </row>
    <row r="21" spans="1:22" ht="12.75">
      <c r="A21" s="13" t="s">
        <v>19</v>
      </c>
      <c r="B21" s="14"/>
      <c r="C21" s="14"/>
      <c r="D21" s="15" t="s">
        <v>20</v>
      </c>
      <c r="E21" s="14"/>
      <c r="F21" s="14"/>
      <c r="G21" s="14"/>
      <c r="H21" s="14"/>
      <c r="I21" s="14"/>
      <c r="J21" s="14"/>
      <c r="K21" s="14"/>
      <c r="L21" s="14"/>
      <c r="M21" s="14"/>
      <c r="N21" s="14"/>
      <c r="O21" s="14"/>
      <c r="P21" s="14"/>
      <c r="Q21" s="14"/>
      <c r="R21" s="14"/>
      <c r="S21" s="14"/>
      <c r="T21" s="14"/>
      <c r="U21" s="14"/>
      <c r="V21" s="14"/>
    </row>
    <row r="22" spans="1:22" ht="12.75">
      <c r="A22" s="14"/>
      <c r="B22" s="14"/>
      <c r="C22" s="14"/>
      <c r="D22" s="14"/>
      <c r="E22" s="14"/>
      <c r="F22" s="14"/>
      <c r="G22" s="14"/>
      <c r="H22" s="14"/>
      <c r="I22" s="14"/>
      <c r="J22" s="14"/>
      <c r="K22" s="14"/>
      <c r="L22" s="14"/>
      <c r="M22" s="14"/>
      <c r="N22" s="14"/>
      <c r="O22" s="14"/>
      <c r="P22" s="14"/>
      <c r="Q22" s="14"/>
      <c r="R22" s="14"/>
      <c r="S22" s="14"/>
      <c r="T22" s="14"/>
      <c r="U22" s="14"/>
      <c r="V22" s="14"/>
    </row>
    <row r="23" spans="1:22" ht="12.75">
      <c r="A23" s="14"/>
      <c r="B23" s="14" t="s">
        <v>12</v>
      </c>
      <c r="C23" s="14"/>
      <c r="D23" s="19">
        <f>$D$19</f>
        <v>5382047.5464</v>
      </c>
      <c r="E23" s="14"/>
      <c r="F23" s="14"/>
      <c r="G23" s="14"/>
      <c r="H23" s="14"/>
      <c r="I23" s="14"/>
      <c r="J23" s="14"/>
      <c r="K23" s="14"/>
      <c r="L23" s="14"/>
      <c r="M23" s="14"/>
      <c r="N23" s="14"/>
      <c r="O23" s="14"/>
      <c r="P23" s="14"/>
      <c r="Q23" s="14"/>
      <c r="R23" s="14"/>
      <c r="S23" s="14"/>
      <c r="T23" s="14"/>
      <c r="U23" s="14"/>
      <c r="V23" s="14"/>
    </row>
    <row r="24" spans="1:22" ht="13.5" thickBot="1">
      <c r="A24" s="14"/>
      <c r="B24" s="14" t="s">
        <v>8</v>
      </c>
      <c r="C24" s="14"/>
      <c r="D24" s="20">
        <v>0.03</v>
      </c>
      <c r="E24" s="14"/>
      <c r="F24" s="14"/>
      <c r="G24" s="14"/>
      <c r="H24" s="14"/>
      <c r="I24" s="14"/>
      <c r="J24" s="14"/>
      <c r="K24" s="14"/>
      <c r="L24" s="14"/>
      <c r="M24" s="14"/>
      <c r="N24" s="14"/>
      <c r="O24" s="14"/>
      <c r="P24" s="14"/>
      <c r="Q24" s="14"/>
      <c r="R24" s="14"/>
      <c r="S24" s="14"/>
      <c r="T24" s="14"/>
      <c r="U24" s="14"/>
      <c r="V24" s="14"/>
    </row>
    <row r="25" spans="1:22" ht="13.5" thickBot="1">
      <c r="A25" s="14"/>
      <c r="B25" s="22" t="s">
        <v>13</v>
      </c>
      <c r="C25" s="23"/>
      <c r="D25" s="25">
        <f>(D23*(1+D24))</f>
        <v>5543508.9727920005</v>
      </c>
      <c r="E25" s="14"/>
      <c r="F25" s="14"/>
      <c r="G25" s="14"/>
      <c r="H25" s="14"/>
      <c r="I25" s="14"/>
      <c r="J25" s="14"/>
      <c r="K25" s="14"/>
      <c r="L25" s="14"/>
      <c r="M25" s="14"/>
      <c r="N25" s="14"/>
      <c r="O25" s="14"/>
      <c r="P25" s="14"/>
      <c r="Q25" s="14"/>
      <c r="R25" s="14"/>
      <c r="S25" s="14"/>
      <c r="T25" s="14"/>
      <c r="U25" s="14"/>
      <c r="V25" s="14"/>
    </row>
    <row r="26" spans="1:22" ht="12.75">
      <c r="A26" s="14"/>
      <c r="B26" s="14"/>
      <c r="C26" s="14"/>
      <c r="D26" s="19"/>
      <c r="E26" s="14"/>
      <c r="F26" s="14"/>
      <c r="G26" s="14"/>
      <c r="H26" s="14"/>
      <c r="I26" s="14"/>
      <c r="J26" s="14"/>
      <c r="K26" s="14"/>
      <c r="L26" s="14"/>
      <c r="M26" s="14"/>
      <c r="N26" s="14"/>
      <c r="O26" s="14"/>
      <c r="P26" s="14"/>
      <c r="Q26" s="14"/>
      <c r="R26" s="14"/>
      <c r="S26" s="14"/>
      <c r="T26" s="14"/>
      <c r="U26" s="14"/>
      <c r="V26" s="14"/>
    </row>
    <row r="27" spans="1:22" ht="12.75">
      <c r="A27" s="13" t="s">
        <v>21</v>
      </c>
      <c r="B27" s="14"/>
      <c r="C27" s="14"/>
      <c r="D27" s="15" t="s">
        <v>22</v>
      </c>
      <c r="E27" s="14"/>
      <c r="F27" s="14"/>
      <c r="G27" s="14"/>
      <c r="H27" s="14"/>
      <c r="I27" s="14"/>
      <c r="J27" s="14"/>
      <c r="K27" s="14"/>
      <c r="L27" s="14"/>
      <c r="M27" s="14"/>
      <c r="N27" s="14"/>
      <c r="O27" s="14"/>
      <c r="P27" s="14"/>
      <c r="Q27" s="14"/>
      <c r="R27" s="14"/>
      <c r="S27" s="14"/>
      <c r="T27" s="14"/>
      <c r="U27" s="14"/>
      <c r="V27" s="14"/>
    </row>
    <row r="28" spans="1:22" ht="12.75">
      <c r="A28" s="14"/>
      <c r="B28" s="14"/>
      <c r="C28" s="14"/>
      <c r="D28" s="14"/>
      <c r="E28" s="14"/>
      <c r="F28" s="14"/>
      <c r="G28" s="14"/>
      <c r="H28" s="14"/>
      <c r="I28" s="14"/>
      <c r="J28" s="14"/>
      <c r="K28" s="14"/>
      <c r="L28" s="14"/>
      <c r="M28" s="14"/>
      <c r="N28" s="14"/>
      <c r="O28" s="14"/>
      <c r="P28" s="14"/>
      <c r="Q28" s="14"/>
      <c r="R28" s="14"/>
      <c r="S28" s="14"/>
      <c r="T28" s="14"/>
      <c r="U28" s="14"/>
      <c r="V28" s="14"/>
    </row>
    <row r="29" spans="1:22" ht="12.75">
      <c r="A29" s="14"/>
      <c r="B29" s="14" t="s">
        <v>12</v>
      </c>
      <c r="C29" s="14"/>
      <c r="D29" s="19">
        <f>$D$25</f>
        <v>5543508.9727920005</v>
      </c>
      <c r="E29" s="14"/>
      <c r="F29" s="14"/>
      <c r="G29" s="14"/>
      <c r="H29" s="14"/>
      <c r="I29" s="14"/>
      <c r="J29" s="14"/>
      <c r="K29" s="14"/>
      <c r="L29" s="14"/>
      <c r="M29" s="14"/>
      <c r="N29" s="14"/>
      <c r="O29" s="14"/>
      <c r="P29" s="14"/>
      <c r="Q29" s="14"/>
      <c r="R29" s="14"/>
      <c r="S29" s="14"/>
      <c r="T29" s="14"/>
      <c r="U29" s="14"/>
      <c r="V29" s="14"/>
    </row>
    <row r="30" spans="1:22" ht="13.5" thickBot="1">
      <c r="A30" s="14"/>
      <c r="B30" s="14" t="s">
        <v>8</v>
      </c>
      <c r="C30" s="14"/>
      <c r="D30" s="20">
        <v>0.03</v>
      </c>
      <c r="E30" s="14"/>
      <c r="F30" s="14"/>
      <c r="G30" s="14"/>
      <c r="H30" s="14"/>
      <c r="I30" s="14"/>
      <c r="J30" s="14"/>
      <c r="K30" s="14"/>
      <c r="L30" s="14"/>
      <c r="M30" s="14"/>
      <c r="N30" s="14"/>
      <c r="O30" s="14"/>
      <c r="P30" s="14"/>
      <c r="Q30" s="14"/>
      <c r="R30" s="14"/>
      <c r="S30" s="14"/>
      <c r="T30" s="14"/>
      <c r="U30" s="14"/>
      <c r="V30" s="14"/>
    </row>
    <row r="31" spans="1:22" ht="13.5" thickBot="1">
      <c r="A31" s="14"/>
      <c r="B31" s="22" t="s">
        <v>13</v>
      </c>
      <c r="C31" s="23"/>
      <c r="D31" s="25">
        <f>(D29*(1+D30))</f>
        <v>5709814.241975761</v>
      </c>
      <c r="E31" s="14"/>
      <c r="F31" s="14"/>
      <c r="G31" s="14"/>
      <c r="H31" s="14"/>
      <c r="I31" s="14"/>
      <c r="J31" s="14"/>
      <c r="K31" s="14"/>
      <c r="L31" s="14"/>
      <c r="M31" s="14"/>
      <c r="N31" s="14"/>
      <c r="O31" s="14"/>
      <c r="P31" s="14"/>
      <c r="Q31" s="14"/>
      <c r="R31" s="14"/>
      <c r="S31" s="14"/>
      <c r="T31" s="14"/>
      <c r="U31" s="14"/>
      <c r="V31" s="14"/>
    </row>
    <row r="32" spans="1:22" ht="12.75">
      <c r="A32" s="14"/>
      <c r="B32" s="14"/>
      <c r="C32" s="14"/>
      <c r="D32" s="14"/>
      <c r="E32" s="14"/>
      <c r="F32" s="14"/>
      <c r="G32" s="14"/>
      <c r="H32" s="14"/>
      <c r="I32" s="14"/>
      <c r="J32" s="14"/>
      <c r="K32" s="14"/>
      <c r="L32" s="14"/>
      <c r="M32" s="14"/>
      <c r="N32" s="14"/>
      <c r="O32" s="14"/>
      <c r="P32" s="14"/>
      <c r="Q32" s="14"/>
      <c r="R32" s="14"/>
      <c r="S32" s="14"/>
      <c r="T32" s="14"/>
      <c r="U32" s="14"/>
      <c r="V32" s="14"/>
    </row>
    <row r="33" spans="1:22" ht="12.75">
      <c r="A33" s="13" t="s">
        <v>23</v>
      </c>
      <c r="B33" s="14"/>
      <c r="C33" s="14"/>
      <c r="D33" s="15" t="s">
        <v>24</v>
      </c>
      <c r="E33" s="14"/>
      <c r="F33" s="14"/>
      <c r="G33" s="14"/>
      <c r="H33" s="14"/>
      <c r="I33" s="14"/>
      <c r="J33" s="14"/>
      <c r="K33" s="14"/>
      <c r="L33" s="14"/>
      <c r="M33" s="14"/>
      <c r="N33" s="14"/>
      <c r="O33" s="14"/>
      <c r="P33" s="14"/>
      <c r="Q33" s="14"/>
      <c r="R33" s="14"/>
      <c r="S33" s="14"/>
      <c r="T33" s="14"/>
      <c r="U33" s="14"/>
      <c r="V33" s="14"/>
    </row>
    <row r="34" spans="1:22" ht="12.75">
      <c r="A34" s="14"/>
      <c r="B34" s="14"/>
      <c r="C34" s="14"/>
      <c r="D34" s="14"/>
      <c r="E34" s="14"/>
      <c r="F34" s="14"/>
      <c r="G34" s="14"/>
      <c r="H34" s="14"/>
      <c r="I34" s="14"/>
      <c r="J34" s="14"/>
      <c r="K34" s="14"/>
      <c r="L34" s="14"/>
      <c r="M34" s="14"/>
      <c r="N34" s="14"/>
      <c r="O34" s="14"/>
      <c r="P34" s="14"/>
      <c r="Q34" s="14"/>
      <c r="R34" s="14"/>
      <c r="S34" s="14"/>
      <c r="T34" s="14"/>
      <c r="U34" s="14"/>
      <c r="V34" s="14"/>
    </row>
    <row r="35" spans="1:22" ht="12.75">
      <c r="A35" s="14"/>
      <c r="B35" s="14" t="s">
        <v>12</v>
      </c>
      <c r="C35" s="14"/>
      <c r="D35" s="19">
        <f>$D$31</f>
        <v>5709814.241975761</v>
      </c>
      <c r="E35" s="14"/>
      <c r="F35" s="14"/>
      <c r="G35" s="14"/>
      <c r="H35" s="14"/>
      <c r="I35" s="14"/>
      <c r="J35" s="14"/>
      <c r="K35" s="14"/>
      <c r="L35" s="14"/>
      <c r="M35" s="14"/>
      <c r="N35" s="14"/>
      <c r="O35" s="14"/>
      <c r="P35" s="14"/>
      <c r="Q35" s="14"/>
      <c r="R35" s="14"/>
      <c r="S35" s="14"/>
      <c r="T35" s="14"/>
      <c r="U35" s="14"/>
      <c r="V35" s="14"/>
    </row>
    <row r="36" spans="1:22" ht="13.5" thickBot="1">
      <c r="A36" s="14"/>
      <c r="B36" s="14" t="s">
        <v>8</v>
      </c>
      <c r="C36" s="14"/>
      <c r="D36" s="20">
        <v>0.03</v>
      </c>
      <c r="E36" s="14"/>
      <c r="F36" s="14"/>
      <c r="G36" s="14"/>
      <c r="H36" s="14"/>
      <c r="I36" s="14"/>
      <c r="J36" s="14"/>
      <c r="K36" s="14"/>
      <c r="L36" s="14"/>
      <c r="M36" s="14"/>
      <c r="N36" s="14"/>
      <c r="O36" s="14"/>
      <c r="P36" s="14"/>
      <c r="Q36" s="14"/>
      <c r="R36" s="14"/>
      <c r="S36" s="14"/>
      <c r="T36" s="14"/>
      <c r="U36" s="14"/>
      <c r="V36" s="14"/>
    </row>
    <row r="37" spans="1:22" ht="13.5" thickBot="1">
      <c r="A37" s="14"/>
      <c r="B37" s="22" t="s">
        <v>13</v>
      </c>
      <c r="C37" s="23"/>
      <c r="D37" s="25">
        <f>(D35*(1+D36))</f>
        <v>5881108.669235034</v>
      </c>
      <c r="E37" s="14"/>
      <c r="F37" s="14"/>
      <c r="G37" s="14"/>
      <c r="H37" s="14"/>
      <c r="I37" s="14"/>
      <c r="J37" s="14"/>
      <c r="K37" s="14"/>
      <c r="L37" s="14"/>
      <c r="M37" s="14"/>
      <c r="N37" s="14"/>
      <c r="O37" s="14"/>
      <c r="P37" s="14"/>
      <c r="Q37" s="14"/>
      <c r="R37" s="14"/>
      <c r="S37" s="14"/>
      <c r="T37" s="14"/>
      <c r="U37" s="14"/>
      <c r="V37" s="14"/>
    </row>
    <row r="38" spans="1:22" ht="12.75">
      <c r="A38" s="14"/>
      <c r="B38" s="14"/>
      <c r="C38" s="14"/>
      <c r="D38" s="14"/>
      <c r="E38" s="14"/>
      <c r="F38" s="14"/>
      <c r="G38" s="14"/>
      <c r="H38" s="14"/>
      <c r="I38" s="14"/>
      <c r="J38" s="14"/>
      <c r="K38" s="14"/>
      <c r="L38" s="14"/>
      <c r="M38" s="14"/>
      <c r="N38" s="14"/>
      <c r="O38" s="14"/>
      <c r="P38" s="14"/>
      <c r="Q38" s="14"/>
      <c r="R38" s="14"/>
      <c r="S38" s="14"/>
      <c r="T38" s="14"/>
      <c r="U38" s="14"/>
      <c r="V38" s="14"/>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V44"/>
  <sheetViews>
    <sheetView zoomScale="75" zoomScaleNormal="75" workbookViewId="0" topLeftCell="A1">
      <selection activeCell="A1" sqref="A1"/>
    </sheetView>
  </sheetViews>
  <sheetFormatPr defaultColWidth="9.140625" defaultRowHeight="12.75"/>
  <cols>
    <col min="1" max="1" width="32.7109375" style="0" bestFit="1" customWidth="1"/>
    <col min="2" max="2" width="30.00390625" style="0" bestFit="1" customWidth="1"/>
    <col min="4" max="4" width="19.8515625" style="0" bestFit="1" customWidth="1"/>
    <col min="6" max="6" width="23.28125" style="0" bestFit="1" customWidth="1"/>
    <col min="8" max="8" width="19.8515625" style="0" bestFit="1" customWidth="1"/>
    <col min="10" max="10" width="26.57421875" style="0" bestFit="1" customWidth="1"/>
    <col min="12" max="12" width="19.421875" style="0" bestFit="1" customWidth="1"/>
    <col min="14" max="14" width="19.421875" style="0" bestFit="1" customWidth="1"/>
    <col min="16" max="16" width="19.421875" style="0" bestFit="1" customWidth="1"/>
    <col min="18" max="18" width="18.8515625" style="0" bestFit="1" customWidth="1"/>
    <col min="20" max="20" width="19.421875" style="0" bestFit="1" customWidth="1"/>
    <col min="22" max="22" width="19.421875" style="0" bestFit="1" customWidth="1"/>
  </cols>
  <sheetData>
    <row r="1" spans="1:22" ht="12.75">
      <c r="A1" s="1" t="s">
        <v>31</v>
      </c>
      <c r="B1" s="14"/>
      <c r="C1" s="14"/>
      <c r="D1" s="15">
        <v>1996</v>
      </c>
      <c r="E1" s="14"/>
      <c r="F1" s="15">
        <v>1997</v>
      </c>
      <c r="G1" s="14"/>
      <c r="H1" s="15" t="s">
        <v>14</v>
      </c>
      <c r="I1" s="14"/>
      <c r="J1" s="15" t="s">
        <v>15</v>
      </c>
      <c r="K1" s="16"/>
      <c r="L1" s="17" t="s">
        <v>1</v>
      </c>
      <c r="M1" s="18"/>
      <c r="N1" s="15" t="s">
        <v>2</v>
      </c>
      <c r="O1" s="14"/>
      <c r="P1" s="15" t="s">
        <v>3</v>
      </c>
      <c r="Q1" s="14"/>
      <c r="R1" s="15" t="s">
        <v>4</v>
      </c>
      <c r="S1" s="14"/>
      <c r="T1" s="15" t="s">
        <v>5</v>
      </c>
      <c r="U1" s="14"/>
      <c r="V1" s="15" t="s">
        <v>6</v>
      </c>
    </row>
    <row r="2" spans="1:22" ht="12.75">
      <c r="A2" s="14" t="s">
        <v>35</v>
      </c>
      <c r="B2" s="14"/>
      <c r="C2" s="14"/>
      <c r="D2" s="14"/>
      <c r="E2" s="14"/>
      <c r="F2" s="14"/>
      <c r="G2" s="14"/>
      <c r="H2" s="14"/>
      <c r="I2" s="14"/>
      <c r="J2" s="14"/>
      <c r="K2" s="16"/>
      <c r="L2" s="14"/>
      <c r="M2" s="14"/>
      <c r="N2" s="14"/>
      <c r="O2" s="14"/>
      <c r="P2" s="14"/>
      <c r="Q2" s="14"/>
      <c r="R2" s="14"/>
      <c r="S2" s="14"/>
      <c r="T2" s="14"/>
      <c r="U2" s="14"/>
      <c r="V2" s="14"/>
    </row>
    <row r="3" spans="1:22" ht="12.75">
      <c r="A3" s="14"/>
      <c r="B3" s="14" t="s">
        <v>32</v>
      </c>
      <c r="C3" s="14"/>
      <c r="D3" s="19">
        <v>0</v>
      </c>
      <c r="E3" s="19"/>
      <c r="F3" s="19">
        <v>0</v>
      </c>
      <c r="G3" s="19"/>
      <c r="H3" s="19">
        <v>111667</v>
      </c>
      <c r="I3" s="19"/>
      <c r="J3" s="19">
        <v>115017</v>
      </c>
      <c r="K3" s="16"/>
      <c r="L3" s="20">
        <v>0</v>
      </c>
      <c r="M3" s="14"/>
      <c r="N3" s="20">
        <v>0</v>
      </c>
      <c r="O3" s="14"/>
      <c r="P3" s="20">
        <f>(J3/H3)-1</f>
        <v>0.02999991044802841</v>
      </c>
      <c r="Q3" s="14"/>
      <c r="R3" s="20">
        <v>0</v>
      </c>
      <c r="S3" s="20"/>
      <c r="T3" s="20">
        <v>0</v>
      </c>
      <c r="U3" s="14"/>
      <c r="V3" s="20">
        <v>0</v>
      </c>
    </row>
    <row r="4" spans="1:22" ht="12.75">
      <c r="A4" s="14"/>
      <c r="B4" s="14" t="s">
        <v>8</v>
      </c>
      <c r="C4" s="14"/>
      <c r="D4" s="20">
        <v>0</v>
      </c>
      <c r="E4" s="20"/>
      <c r="F4" s="20">
        <v>0</v>
      </c>
      <c r="G4" s="20"/>
      <c r="H4" s="20">
        <v>0.03</v>
      </c>
      <c r="I4" s="20"/>
      <c r="J4" s="20">
        <v>0.03</v>
      </c>
      <c r="K4" s="16"/>
      <c r="L4" s="14"/>
      <c r="M4" s="14"/>
      <c r="N4" s="14"/>
      <c r="O4" s="14"/>
      <c r="P4" s="14"/>
      <c r="Q4" s="14"/>
      <c r="R4" s="14"/>
      <c r="S4" s="14"/>
      <c r="T4" s="14"/>
      <c r="U4" s="14"/>
      <c r="V4" s="14"/>
    </row>
    <row r="5" spans="1:22" ht="12.75">
      <c r="A5" s="14"/>
      <c r="B5" s="14" t="s">
        <v>9</v>
      </c>
      <c r="C5" s="14"/>
      <c r="D5" s="21">
        <v>12</v>
      </c>
      <c r="E5" s="21"/>
      <c r="F5" s="21">
        <v>12</v>
      </c>
      <c r="G5" s="21"/>
      <c r="H5" s="21">
        <v>12</v>
      </c>
      <c r="I5" s="21"/>
      <c r="J5" s="21">
        <v>12</v>
      </c>
      <c r="K5" s="16"/>
      <c r="L5" s="14"/>
      <c r="M5" s="14"/>
      <c r="N5" s="14"/>
      <c r="O5" s="14"/>
      <c r="P5" s="14"/>
      <c r="Q5" s="14"/>
      <c r="R5" s="14"/>
      <c r="S5" s="14"/>
      <c r="T5" s="14"/>
      <c r="U5" s="14"/>
      <c r="V5" s="14"/>
    </row>
    <row r="6" spans="1:22" ht="13.5" thickBot="1">
      <c r="A6" s="14"/>
      <c r="B6" s="14"/>
      <c r="C6" s="14"/>
      <c r="D6" s="19"/>
      <c r="E6" s="19"/>
      <c r="F6" s="19"/>
      <c r="G6" s="19"/>
      <c r="H6" s="19"/>
      <c r="I6" s="19"/>
      <c r="J6" s="19"/>
      <c r="K6" s="16"/>
      <c r="L6" s="14"/>
      <c r="M6" s="14"/>
      <c r="N6" s="14"/>
      <c r="O6" s="14"/>
      <c r="P6" s="14"/>
      <c r="Q6" s="14"/>
      <c r="R6" s="14"/>
      <c r="S6" s="14"/>
      <c r="T6" s="14"/>
      <c r="U6" s="14"/>
      <c r="V6" s="14"/>
    </row>
    <row r="7" spans="1:22" ht="13.5" thickBot="1">
      <c r="A7" s="14"/>
      <c r="B7" s="22" t="s">
        <v>34</v>
      </c>
      <c r="C7" s="23"/>
      <c r="D7" s="24">
        <f>(D3*(1+D4))*D5</f>
        <v>0</v>
      </c>
      <c r="E7" s="24"/>
      <c r="F7" s="24">
        <f>(F3*(1+F4))*F5</f>
        <v>0</v>
      </c>
      <c r="G7" s="24"/>
      <c r="H7" s="24">
        <f>(H3*(1+H4))*H5</f>
        <v>1380204.12</v>
      </c>
      <c r="I7" s="24"/>
      <c r="J7" s="25">
        <f>(J3*(1+J4))*J5</f>
        <v>1421610.12</v>
      </c>
      <c r="K7" s="16"/>
      <c r="L7" s="26">
        <v>0</v>
      </c>
      <c r="M7" s="23"/>
      <c r="N7" s="27">
        <v>0</v>
      </c>
      <c r="O7" s="23"/>
      <c r="P7" s="27">
        <f>(J7/H7)-1</f>
        <v>0.02999991044802841</v>
      </c>
      <c r="Q7" s="23"/>
      <c r="R7" s="27">
        <v>0</v>
      </c>
      <c r="S7" s="27"/>
      <c r="T7" s="27">
        <v>0</v>
      </c>
      <c r="U7" s="23"/>
      <c r="V7" s="28">
        <v>0</v>
      </c>
    </row>
    <row r="8" spans="1:22" ht="12.75">
      <c r="A8" s="16"/>
      <c r="B8" s="16"/>
      <c r="C8" s="16"/>
      <c r="D8" s="16"/>
      <c r="E8" s="16"/>
      <c r="F8" s="16"/>
      <c r="G8" s="16"/>
      <c r="H8" s="16"/>
      <c r="I8" s="16"/>
      <c r="J8" s="16"/>
      <c r="K8" s="16"/>
      <c r="L8" s="16"/>
      <c r="M8" s="16"/>
      <c r="N8" s="16"/>
      <c r="O8" s="16"/>
      <c r="P8" s="16"/>
      <c r="Q8" s="16"/>
      <c r="R8" s="16"/>
      <c r="S8" s="16"/>
      <c r="T8" s="16"/>
      <c r="U8" s="16"/>
      <c r="V8" s="16"/>
    </row>
    <row r="9" spans="1:22" ht="12.75">
      <c r="A9" s="16"/>
      <c r="B9" s="16"/>
      <c r="C9" s="16"/>
      <c r="D9" s="16"/>
      <c r="E9" s="16"/>
      <c r="F9" s="16"/>
      <c r="G9" s="16"/>
      <c r="H9" s="16"/>
      <c r="I9" s="16"/>
      <c r="J9" s="16"/>
      <c r="K9" s="16"/>
      <c r="L9" s="16"/>
      <c r="M9" s="16"/>
      <c r="N9" s="16"/>
      <c r="O9" s="16"/>
      <c r="P9" s="16"/>
      <c r="Q9" s="16"/>
      <c r="R9" s="16"/>
      <c r="S9" s="16"/>
      <c r="T9" s="16"/>
      <c r="U9" s="16"/>
      <c r="V9" s="16"/>
    </row>
    <row r="10" spans="1:22" ht="12.75">
      <c r="A10" s="10" t="s">
        <v>16</v>
      </c>
      <c r="B10" s="29"/>
      <c r="C10" s="29"/>
      <c r="D10" s="15" t="s">
        <v>14</v>
      </c>
      <c r="E10" s="29"/>
      <c r="F10" s="30" t="s">
        <v>81</v>
      </c>
      <c r="G10" s="29"/>
      <c r="H10" s="17" t="s">
        <v>17</v>
      </c>
      <c r="I10" s="29"/>
      <c r="J10" s="30" t="s">
        <v>11</v>
      </c>
      <c r="K10" s="29"/>
      <c r="L10" s="29"/>
      <c r="M10" s="29"/>
      <c r="N10" s="29"/>
      <c r="O10" s="29"/>
      <c r="P10" s="29"/>
      <c r="Q10" s="29"/>
      <c r="R10" s="29"/>
      <c r="S10" s="29"/>
      <c r="T10" s="29"/>
      <c r="U10" s="29"/>
      <c r="V10" s="29"/>
    </row>
    <row r="11" spans="1:22" ht="13.5" thickBot="1">
      <c r="A11" s="29"/>
      <c r="B11" s="29"/>
      <c r="C11" s="29"/>
      <c r="D11" s="29"/>
      <c r="E11" s="29"/>
      <c r="F11" s="29"/>
      <c r="G11" s="29"/>
      <c r="H11" s="29"/>
      <c r="I11" s="29"/>
      <c r="J11" s="29"/>
      <c r="K11" s="29"/>
      <c r="L11" s="29"/>
      <c r="M11" s="29"/>
      <c r="N11" s="29"/>
      <c r="O11" s="29"/>
      <c r="P11" s="29"/>
      <c r="Q11" s="29"/>
      <c r="R11" s="29"/>
      <c r="S11" s="29"/>
      <c r="T11" s="29"/>
      <c r="U11" s="29"/>
      <c r="V11" s="29"/>
    </row>
    <row r="12" spans="1:22" ht="13.5" thickBot="1">
      <c r="A12" s="29"/>
      <c r="B12" s="22" t="s">
        <v>34</v>
      </c>
      <c r="C12" s="23"/>
      <c r="D12" s="24">
        <f>$H$7</f>
        <v>1380204.12</v>
      </c>
      <c r="E12" s="23"/>
      <c r="F12" s="24">
        <f>'[1]Annualization'!$K$44</f>
        <v>0</v>
      </c>
      <c r="G12" s="23"/>
      <c r="H12" s="24">
        <f>F12</f>
        <v>0</v>
      </c>
      <c r="I12" s="23"/>
      <c r="J12" s="25">
        <f>(H12/365)*49</f>
        <v>0</v>
      </c>
      <c r="K12" s="29"/>
      <c r="L12" s="29"/>
      <c r="M12" s="29"/>
      <c r="N12" s="29"/>
      <c r="O12" s="29"/>
      <c r="P12" s="29"/>
      <c r="Q12" s="29"/>
      <c r="R12" s="29"/>
      <c r="S12" s="29"/>
      <c r="T12" s="29"/>
      <c r="U12" s="29"/>
      <c r="V12" s="29"/>
    </row>
    <row r="13" spans="1:22" ht="12.75">
      <c r="A13" s="29"/>
      <c r="B13" s="29"/>
      <c r="C13" s="29"/>
      <c r="D13" s="29"/>
      <c r="E13" s="29"/>
      <c r="F13" s="29"/>
      <c r="G13" s="29"/>
      <c r="H13" s="29"/>
      <c r="I13" s="29"/>
      <c r="J13" s="29"/>
      <c r="K13" s="29"/>
      <c r="L13" s="29"/>
      <c r="M13" s="29"/>
      <c r="N13" s="29"/>
      <c r="O13" s="29"/>
      <c r="P13" s="29"/>
      <c r="Q13" s="29"/>
      <c r="R13" s="29"/>
      <c r="S13" s="29"/>
      <c r="T13" s="29"/>
      <c r="U13" s="29"/>
      <c r="V13" s="29"/>
    </row>
    <row r="14" spans="1:22" ht="12.75">
      <c r="A14" s="29"/>
      <c r="B14" s="29"/>
      <c r="C14" s="29"/>
      <c r="D14" s="29"/>
      <c r="E14" s="29"/>
      <c r="F14" s="29"/>
      <c r="G14" s="29"/>
      <c r="H14" s="29"/>
      <c r="I14" s="29"/>
      <c r="J14" s="29"/>
      <c r="K14" s="29"/>
      <c r="L14" s="29"/>
      <c r="M14" s="29"/>
      <c r="N14" s="29"/>
      <c r="O14" s="29"/>
      <c r="P14" s="29"/>
      <c r="Q14" s="29"/>
      <c r="R14" s="29"/>
      <c r="S14" s="29"/>
      <c r="T14" s="29"/>
      <c r="U14" s="29"/>
      <c r="V14" s="29"/>
    </row>
    <row r="15" spans="1:22" ht="12.75">
      <c r="A15" s="13" t="s">
        <v>18</v>
      </c>
      <c r="B15" s="14"/>
      <c r="C15" s="14"/>
      <c r="D15" s="15" t="s">
        <v>15</v>
      </c>
      <c r="E15" s="14"/>
      <c r="F15" s="15" t="s">
        <v>82</v>
      </c>
      <c r="G15" s="14"/>
      <c r="H15" s="15" t="s">
        <v>20</v>
      </c>
      <c r="I15" s="14"/>
      <c r="J15" s="14"/>
      <c r="K15" s="14"/>
      <c r="L15" s="14"/>
      <c r="M15" s="14"/>
      <c r="N15" s="14"/>
      <c r="O15" s="14"/>
      <c r="P15" s="14"/>
      <c r="Q15" s="14"/>
      <c r="R15" s="14"/>
      <c r="S15" s="14"/>
      <c r="T15" s="14"/>
      <c r="U15" s="14"/>
      <c r="V15" s="14"/>
    </row>
    <row r="16" spans="1:22" ht="12.75">
      <c r="A16" s="13"/>
      <c r="B16" s="14"/>
      <c r="C16" s="14"/>
      <c r="D16" s="14"/>
      <c r="E16" s="14"/>
      <c r="F16" s="14"/>
      <c r="G16" s="14"/>
      <c r="H16" s="14"/>
      <c r="I16" s="14"/>
      <c r="J16" s="14"/>
      <c r="K16" s="14"/>
      <c r="L16" s="14"/>
      <c r="M16" s="14"/>
      <c r="N16" s="14"/>
      <c r="O16" s="14"/>
      <c r="P16" s="14"/>
      <c r="Q16" s="14"/>
      <c r="R16" s="14"/>
      <c r="S16" s="14"/>
      <c r="T16" s="14"/>
      <c r="U16" s="14"/>
      <c r="V16" s="14"/>
    </row>
    <row r="17" spans="1:22" ht="12.75">
      <c r="A17" s="14"/>
      <c r="B17" s="14" t="s">
        <v>32</v>
      </c>
      <c r="C17" s="14"/>
      <c r="D17" s="19">
        <f>$J$3</f>
        <v>115017</v>
      </c>
      <c r="E17" s="14"/>
      <c r="F17" s="19">
        <f>2100000/18</f>
        <v>116666.66666666667</v>
      </c>
      <c r="G17" s="14"/>
      <c r="H17" s="19">
        <f>$F$17</f>
        <v>116666.66666666667</v>
      </c>
      <c r="I17" s="14"/>
      <c r="J17" s="14"/>
      <c r="K17" s="14"/>
      <c r="L17" s="14"/>
      <c r="M17" s="14"/>
      <c r="N17" s="14"/>
      <c r="O17" s="14"/>
      <c r="P17" s="14"/>
      <c r="Q17" s="14"/>
      <c r="R17" s="14"/>
      <c r="S17" s="14"/>
      <c r="T17" s="14"/>
      <c r="U17" s="14"/>
      <c r="V17" s="14"/>
    </row>
    <row r="18" spans="1:22" ht="12.75">
      <c r="A18" s="14"/>
      <c r="B18" s="14" t="s">
        <v>8</v>
      </c>
      <c r="C18" s="14"/>
      <c r="D18" s="20">
        <v>0.03</v>
      </c>
      <c r="E18" s="14"/>
      <c r="F18" s="14"/>
      <c r="G18" s="14"/>
      <c r="H18" s="20">
        <v>0.03</v>
      </c>
      <c r="I18" s="14"/>
      <c r="J18" s="14"/>
      <c r="K18" s="14"/>
      <c r="L18" s="14"/>
      <c r="M18" s="14"/>
      <c r="N18" s="14"/>
      <c r="O18" s="14"/>
      <c r="P18" s="14"/>
      <c r="Q18" s="14"/>
      <c r="R18" s="14"/>
      <c r="S18" s="14"/>
      <c r="T18" s="14"/>
      <c r="U18" s="14"/>
      <c r="V18" s="14"/>
    </row>
    <row r="19" spans="1:22" ht="12.75">
      <c r="A19" s="14"/>
      <c r="B19" s="14" t="s">
        <v>9</v>
      </c>
      <c r="C19" s="14"/>
      <c r="D19" s="21">
        <v>12</v>
      </c>
      <c r="E19" s="14"/>
      <c r="F19" s="14"/>
      <c r="G19" s="14"/>
      <c r="H19" s="21">
        <v>12</v>
      </c>
      <c r="I19" s="14"/>
      <c r="J19" s="14"/>
      <c r="K19" s="14"/>
      <c r="L19" s="14"/>
      <c r="M19" s="14"/>
      <c r="N19" s="14"/>
      <c r="O19" s="14"/>
      <c r="P19" s="14"/>
      <c r="Q19" s="14"/>
      <c r="R19" s="14"/>
      <c r="S19" s="14"/>
      <c r="T19" s="14"/>
      <c r="U19" s="14"/>
      <c r="V19" s="14"/>
    </row>
    <row r="20" spans="1:22" ht="13.5" thickBot="1">
      <c r="A20" s="14"/>
      <c r="B20" s="14"/>
      <c r="C20" s="14"/>
      <c r="D20" s="19"/>
      <c r="E20" s="14"/>
      <c r="F20" s="14"/>
      <c r="G20" s="14"/>
      <c r="H20" s="19"/>
      <c r="I20" s="14"/>
      <c r="J20" s="14"/>
      <c r="K20" s="14"/>
      <c r="L20" s="14"/>
      <c r="M20" s="14"/>
      <c r="N20" s="14"/>
      <c r="O20" s="14"/>
      <c r="P20" s="14"/>
      <c r="Q20" s="14"/>
      <c r="R20" s="14"/>
      <c r="S20" s="14"/>
      <c r="T20" s="14"/>
      <c r="U20" s="14"/>
      <c r="V20" s="14"/>
    </row>
    <row r="21" spans="1:22" ht="13.5" thickBot="1">
      <c r="A21" s="14"/>
      <c r="B21" s="22" t="s">
        <v>34</v>
      </c>
      <c r="C21" s="23"/>
      <c r="D21" s="24">
        <f>(D17*(1+D18))*D19</f>
        <v>1421610.12</v>
      </c>
      <c r="E21" s="23"/>
      <c r="F21" s="23"/>
      <c r="G21" s="23"/>
      <c r="H21" s="25">
        <f>(H17*(1+H18))*H19</f>
        <v>1442000</v>
      </c>
      <c r="I21" s="14"/>
      <c r="J21" s="14"/>
      <c r="K21" s="14"/>
      <c r="L21" s="14"/>
      <c r="M21" s="14"/>
      <c r="N21" s="14"/>
      <c r="O21" s="14"/>
      <c r="P21" s="14"/>
      <c r="Q21" s="14"/>
      <c r="R21" s="14"/>
      <c r="S21" s="14"/>
      <c r="T21" s="14"/>
      <c r="U21" s="14"/>
      <c r="V21" s="14"/>
    </row>
    <row r="22" spans="1:22" ht="12.75">
      <c r="A22" s="29"/>
      <c r="B22" s="32"/>
      <c r="C22" s="32"/>
      <c r="D22" s="33"/>
      <c r="E22" s="14"/>
      <c r="F22" s="14"/>
      <c r="G22" s="14"/>
      <c r="H22" s="14"/>
      <c r="I22" s="14"/>
      <c r="J22" s="14"/>
      <c r="K22" s="14"/>
      <c r="L22" s="14"/>
      <c r="M22" s="14"/>
      <c r="N22" s="14"/>
      <c r="O22" s="14"/>
      <c r="P22" s="14"/>
      <c r="Q22" s="14"/>
      <c r="R22" s="14"/>
      <c r="S22" s="14"/>
      <c r="T22" s="14"/>
      <c r="U22" s="14"/>
      <c r="V22" s="14"/>
    </row>
    <row r="23" spans="1:22" ht="12.75">
      <c r="A23" s="13" t="s">
        <v>19</v>
      </c>
      <c r="B23" s="14"/>
      <c r="C23" s="14"/>
      <c r="D23" s="15" t="s">
        <v>20</v>
      </c>
      <c r="E23" s="14"/>
      <c r="F23" s="15" t="s">
        <v>82</v>
      </c>
      <c r="G23" s="14"/>
      <c r="H23" s="15" t="s">
        <v>33</v>
      </c>
      <c r="I23" s="14"/>
      <c r="J23" s="14"/>
      <c r="K23" s="14"/>
      <c r="L23" s="14"/>
      <c r="M23" s="14"/>
      <c r="N23" s="14"/>
      <c r="O23" s="14"/>
      <c r="P23" s="14"/>
      <c r="Q23" s="14"/>
      <c r="R23" s="14"/>
      <c r="S23" s="14"/>
      <c r="T23" s="14"/>
      <c r="U23" s="14"/>
      <c r="V23" s="14"/>
    </row>
    <row r="24" spans="1:22" ht="12.75">
      <c r="A24" s="14"/>
      <c r="B24" s="14"/>
      <c r="C24" s="14"/>
      <c r="D24" s="14"/>
      <c r="E24" s="14"/>
      <c r="F24" s="14"/>
      <c r="G24" s="14"/>
      <c r="H24" s="14"/>
      <c r="I24" s="14"/>
      <c r="J24" s="14"/>
      <c r="K24" s="14"/>
      <c r="L24" s="14"/>
      <c r="M24" s="14"/>
      <c r="N24" s="14"/>
      <c r="O24" s="14"/>
      <c r="P24" s="14"/>
      <c r="Q24" s="14"/>
      <c r="R24" s="14"/>
      <c r="S24" s="14"/>
      <c r="T24" s="14"/>
      <c r="U24" s="14"/>
      <c r="V24" s="14"/>
    </row>
    <row r="25" spans="1:22" ht="12.75">
      <c r="A25" s="14"/>
      <c r="B25" s="14" t="s">
        <v>32</v>
      </c>
      <c r="C25" s="14"/>
      <c r="D25" s="19">
        <f>H17*(1.03)</f>
        <v>120166.66666666667</v>
      </c>
      <c r="E25" s="14"/>
      <c r="F25" s="19">
        <f>(D25*0.5)+((173000/12)*0.5)</f>
        <v>67291.66666666667</v>
      </c>
      <c r="G25" s="14"/>
      <c r="H25" s="19">
        <f>$F$25</f>
        <v>67291.66666666667</v>
      </c>
      <c r="I25" s="14"/>
      <c r="J25" s="14"/>
      <c r="K25" s="14"/>
      <c r="L25" s="14"/>
      <c r="M25" s="14"/>
      <c r="N25" s="14"/>
      <c r="O25" s="14"/>
      <c r="P25" s="14"/>
      <c r="Q25" s="14"/>
      <c r="R25" s="14"/>
      <c r="S25" s="14"/>
      <c r="T25" s="14"/>
      <c r="U25" s="14"/>
      <c r="V25" s="14"/>
    </row>
    <row r="26" spans="1:22" ht="12.75">
      <c r="A26" s="14"/>
      <c r="B26" s="14" t="s">
        <v>8</v>
      </c>
      <c r="C26" s="14"/>
      <c r="D26" s="20">
        <v>0.03</v>
      </c>
      <c r="E26" s="14"/>
      <c r="F26" s="14"/>
      <c r="G26" s="14"/>
      <c r="H26" s="20">
        <f>$D$26</f>
        <v>0.03</v>
      </c>
      <c r="I26" s="14"/>
      <c r="J26" s="14"/>
      <c r="K26" s="14"/>
      <c r="L26" s="14"/>
      <c r="M26" s="14"/>
      <c r="N26" s="14"/>
      <c r="O26" s="14"/>
      <c r="P26" s="14"/>
      <c r="Q26" s="14"/>
      <c r="R26" s="14"/>
      <c r="S26" s="14"/>
      <c r="T26" s="14"/>
      <c r="U26" s="14"/>
      <c r="V26" s="14"/>
    </row>
    <row r="27" spans="1:22" ht="12.75">
      <c r="A27" s="14"/>
      <c r="B27" s="14" t="s">
        <v>9</v>
      </c>
      <c r="C27" s="14"/>
      <c r="D27" s="21">
        <v>12</v>
      </c>
      <c r="E27" s="14"/>
      <c r="F27" s="14"/>
      <c r="G27" s="14"/>
      <c r="H27" s="21">
        <v>12</v>
      </c>
      <c r="I27" s="14"/>
      <c r="J27" s="14"/>
      <c r="K27" s="14"/>
      <c r="L27" s="14"/>
      <c r="M27" s="14"/>
      <c r="N27" s="14"/>
      <c r="O27" s="14"/>
      <c r="P27" s="14"/>
      <c r="Q27" s="14"/>
      <c r="R27" s="14"/>
      <c r="S27" s="14"/>
      <c r="T27" s="14"/>
      <c r="U27" s="14"/>
      <c r="V27" s="14"/>
    </row>
    <row r="28" spans="1:22" ht="13.5" thickBot="1">
      <c r="A28" s="14"/>
      <c r="B28" s="14"/>
      <c r="C28" s="14"/>
      <c r="D28" s="20"/>
      <c r="E28" s="14"/>
      <c r="F28" s="14"/>
      <c r="G28" s="14"/>
      <c r="H28" s="20"/>
      <c r="I28" s="14"/>
      <c r="J28" s="14"/>
      <c r="K28" s="14"/>
      <c r="L28" s="14"/>
      <c r="M28" s="14"/>
      <c r="N28" s="14"/>
      <c r="O28" s="14"/>
      <c r="P28" s="14"/>
      <c r="Q28" s="14"/>
      <c r="R28" s="14"/>
      <c r="S28" s="14"/>
      <c r="T28" s="14"/>
      <c r="U28" s="14"/>
      <c r="V28" s="14"/>
    </row>
    <row r="29" spans="1:22" ht="13.5" thickBot="1">
      <c r="A29" s="14"/>
      <c r="B29" s="22" t="s">
        <v>13</v>
      </c>
      <c r="C29" s="23"/>
      <c r="D29" s="24">
        <f>(D25*(1+D26))*D27</f>
        <v>1485260</v>
      </c>
      <c r="E29" s="23"/>
      <c r="F29" s="24"/>
      <c r="G29" s="23"/>
      <c r="H29" s="25">
        <f>(H25*(1+H26))*H27</f>
        <v>831725</v>
      </c>
      <c r="I29" s="14"/>
      <c r="J29" s="14"/>
      <c r="K29" s="14"/>
      <c r="L29" s="14"/>
      <c r="M29" s="14"/>
      <c r="N29" s="14"/>
      <c r="O29" s="14"/>
      <c r="P29" s="14"/>
      <c r="Q29" s="14"/>
      <c r="R29" s="14"/>
      <c r="S29" s="14"/>
      <c r="T29" s="14"/>
      <c r="U29" s="14"/>
      <c r="V29" s="14"/>
    </row>
    <row r="30" spans="1:22" ht="12.75">
      <c r="A30" s="14"/>
      <c r="B30" s="14"/>
      <c r="C30" s="14"/>
      <c r="D30" s="19"/>
      <c r="E30" s="14"/>
      <c r="F30" s="14"/>
      <c r="G30" s="14"/>
      <c r="H30" s="14"/>
      <c r="I30" s="14"/>
      <c r="J30" s="14"/>
      <c r="K30" s="14"/>
      <c r="L30" s="14"/>
      <c r="M30" s="14"/>
      <c r="N30" s="14"/>
      <c r="O30" s="14"/>
      <c r="P30" s="14"/>
      <c r="Q30" s="14"/>
      <c r="R30" s="14"/>
      <c r="S30" s="14"/>
      <c r="T30" s="14"/>
      <c r="U30" s="14"/>
      <c r="V30" s="14"/>
    </row>
    <row r="31" spans="1:22" ht="12.75">
      <c r="A31" s="13" t="s">
        <v>21</v>
      </c>
      <c r="B31" s="14"/>
      <c r="C31" s="14"/>
      <c r="D31" s="15" t="s">
        <v>22</v>
      </c>
      <c r="E31" s="14"/>
      <c r="F31" s="14"/>
      <c r="G31" s="14"/>
      <c r="H31" s="14"/>
      <c r="I31" s="14"/>
      <c r="J31" s="14"/>
      <c r="K31" s="14"/>
      <c r="L31" s="14"/>
      <c r="M31" s="14"/>
      <c r="N31" s="14"/>
      <c r="O31" s="14"/>
      <c r="P31" s="14"/>
      <c r="Q31" s="14"/>
      <c r="R31" s="14"/>
      <c r="S31" s="14"/>
      <c r="T31" s="14"/>
      <c r="U31" s="14"/>
      <c r="V31" s="14"/>
    </row>
    <row r="32" spans="1:22" ht="12.75">
      <c r="A32" s="14"/>
      <c r="B32" s="14"/>
      <c r="C32" s="14"/>
      <c r="D32" s="14"/>
      <c r="E32" s="14"/>
      <c r="F32" s="14"/>
      <c r="G32" s="14"/>
      <c r="H32" s="14"/>
      <c r="I32" s="14"/>
      <c r="J32" s="14"/>
      <c r="K32" s="14"/>
      <c r="L32" s="14"/>
      <c r="M32" s="14"/>
      <c r="N32" s="14"/>
      <c r="O32" s="14"/>
      <c r="P32" s="14"/>
      <c r="Q32" s="14"/>
      <c r="R32" s="14"/>
      <c r="S32" s="14"/>
      <c r="T32" s="14"/>
      <c r="U32" s="14"/>
      <c r="V32" s="14"/>
    </row>
    <row r="33" spans="1:22" ht="12.75">
      <c r="A33" s="14"/>
      <c r="B33" s="14" t="s">
        <v>32</v>
      </c>
      <c r="C33" s="14"/>
      <c r="D33" s="19">
        <f>173000/12</f>
        <v>14416.666666666666</v>
      </c>
      <c r="E33" s="14"/>
      <c r="F33" s="14"/>
      <c r="G33" s="14"/>
      <c r="H33" s="14"/>
      <c r="I33" s="14"/>
      <c r="J33" s="14"/>
      <c r="K33" s="14"/>
      <c r="L33" s="14"/>
      <c r="M33" s="14"/>
      <c r="N33" s="14"/>
      <c r="O33" s="14"/>
      <c r="P33" s="14"/>
      <c r="Q33" s="14"/>
      <c r="R33" s="14"/>
      <c r="S33" s="14"/>
      <c r="T33" s="14"/>
      <c r="U33" s="14"/>
      <c r="V33" s="14"/>
    </row>
    <row r="34" spans="1:22" ht="12.75">
      <c r="A34" s="14"/>
      <c r="B34" s="14" t="s">
        <v>8</v>
      </c>
      <c r="C34" s="14"/>
      <c r="D34" s="20">
        <v>0.03</v>
      </c>
      <c r="E34" s="14"/>
      <c r="F34" s="14"/>
      <c r="G34" s="14"/>
      <c r="H34" s="14"/>
      <c r="I34" s="14"/>
      <c r="J34" s="14"/>
      <c r="K34" s="14"/>
      <c r="L34" s="14"/>
      <c r="M34" s="14"/>
      <c r="N34" s="14"/>
      <c r="O34" s="14"/>
      <c r="P34" s="14"/>
      <c r="Q34" s="14"/>
      <c r="R34" s="14"/>
      <c r="S34" s="14"/>
      <c r="T34" s="14"/>
      <c r="U34" s="14"/>
      <c r="V34" s="14"/>
    </row>
    <row r="35" spans="1:22" ht="12.75">
      <c r="A35" s="14"/>
      <c r="B35" s="14" t="s">
        <v>9</v>
      </c>
      <c r="C35" s="14"/>
      <c r="D35" s="21">
        <v>12</v>
      </c>
      <c r="E35" s="14"/>
      <c r="F35" s="14"/>
      <c r="G35" s="14"/>
      <c r="H35" s="14"/>
      <c r="I35" s="14"/>
      <c r="J35" s="14"/>
      <c r="K35" s="14"/>
      <c r="L35" s="14"/>
      <c r="M35" s="14"/>
      <c r="N35" s="14"/>
      <c r="O35" s="14"/>
      <c r="P35" s="14"/>
      <c r="Q35" s="14"/>
      <c r="R35" s="14"/>
      <c r="S35" s="14"/>
      <c r="T35" s="14"/>
      <c r="U35" s="14"/>
      <c r="V35" s="14"/>
    </row>
    <row r="36" spans="1:22" ht="13.5" thickBot="1">
      <c r="A36" s="14"/>
      <c r="B36" s="14"/>
      <c r="C36" s="14"/>
      <c r="D36" s="20"/>
      <c r="E36" s="14"/>
      <c r="F36" s="14"/>
      <c r="G36" s="14"/>
      <c r="H36" s="14"/>
      <c r="I36" s="14"/>
      <c r="J36" s="14"/>
      <c r="K36" s="14"/>
      <c r="L36" s="14"/>
      <c r="M36" s="14"/>
      <c r="N36" s="14"/>
      <c r="O36" s="14"/>
      <c r="P36" s="14"/>
      <c r="Q36" s="14"/>
      <c r="R36" s="14"/>
      <c r="S36" s="14"/>
      <c r="T36" s="14"/>
      <c r="U36" s="14"/>
      <c r="V36" s="14"/>
    </row>
    <row r="37" spans="1:22" ht="13.5" thickBot="1">
      <c r="A37" s="14"/>
      <c r="B37" s="22" t="s">
        <v>13</v>
      </c>
      <c r="C37" s="23"/>
      <c r="D37" s="25">
        <f>(D33*(1+D34))*D35</f>
        <v>178190</v>
      </c>
      <c r="E37" s="14"/>
      <c r="F37" s="14"/>
      <c r="G37" s="14"/>
      <c r="H37" s="14"/>
      <c r="I37" s="14"/>
      <c r="J37" s="14"/>
      <c r="K37" s="14"/>
      <c r="L37" s="14"/>
      <c r="M37" s="14"/>
      <c r="N37" s="14"/>
      <c r="O37" s="14"/>
      <c r="P37" s="14"/>
      <c r="Q37" s="14"/>
      <c r="R37" s="14"/>
      <c r="S37" s="14"/>
      <c r="T37" s="14"/>
      <c r="U37" s="14"/>
      <c r="V37" s="14"/>
    </row>
    <row r="38" spans="1:22" ht="12.75">
      <c r="A38" s="14"/>
      <c r="B38" s="14"/>
      <c r="C38" s="14"/>
      <c r="D38" s="14"/>
      <c r="E38" s="14"/>
      <c r="F38" s="14"/>
      <c r="G38" s="14"/>
      <c r="H38" s="14"/>
      <c r="I38" s="14"/>
      <c r="J38" s="14"/>
      <c r="K38" s="14"/>
      <c r="L38" s="14"/>
      <c r="M38" s="14"/>
      <c r="N38" s="14"/>
      <c r="O38" s="14"/>
      <c r="P38" s="14"/>
      <c r="Q38" s="14"/>
      <c r="R38" s="14"/>
      <c r="S38" s="14"/>
      <c r="T38" s="14"/>
      <c r="U38" s="14"/>
      <c r="V38" s="14"/>
    </row>
    <row r="39" spans="1:22" ht="12.75">
      <c r="A39" s="13" t="s">
        <v>23</v>
      </c>
      <c r="B39" s="14"/>
      <c r="C39" s="14"/>
      <c r="D39" s="15" t="s">
        <v>24</v>
      </c>
      <c r="E39" s="14"/>
      <c r="F39" s="14"/>
      <c r="G39" s="14"/>
      <c r="H39" s="14"/>
      <c r="I39" s="14"/>
      <c r="J39" s="14"/>
      <c r="K39" s="14"/>
      <c r="L39" s="14"/>
      <c r="M39" s="14"/>
      <c r="N39" s="14"/>
      <c r="O39" s="14"/>
      <c r="P39" s="14"/>
      <c r="Q39" s="14"/>
      <c r="R39" s="14"/>
      <c r="S39" s="14"/>
      <c r="T39" s="14"/>
      <c r="U39" s="14"/>
      <c r="V39" s="14"/>
    </row>
    <row r="40" spans="1:22" ht="12.75">
      <c r="A40" s="14"/>
      <c r="B40" s="14"/>
      <c r="C40" s="14"/>
      <c r="D40" s="14"/>
      <c r="E40" s="14"/>
      <c r="F40" s="14"/>
      <c r="G40" s="14"/>
      <c r="H40" s="14"/>
      <c r="I40" s="14"/>
      <c r="J40" s="14"/>
      <c r="K40" s="14"/>
      <c r="L40" s="14"/>
      <c r="M40" s="14"/>
      <c r="N40" s="14"/>
      <c r="O40" s="14"/>
      <c r="P40" s="14"/>
      <c r="Q40" s="14"/>
      <c r="R40" s="14"/>
      <c r="S40" s="14"/>
      <c r="T40" s="14"/>
      <c r="U40" s="14"/>
      <c r="V40" s="14"/>
    </row>
    <row r="41" spans="1:22" ht="12.75">
      <c r="A41" s="14"/>
      <c r="B41" s="14" t="s">
        <v>12</v>
      </c>
      <c r="C41" s="14"/>
      <c r="D41" s="19">
        <f>$D$37</f>
        <v>178190</v>
      </c>
      <c r="E41" s="14"/>
      <c r="F41" s="14"/>
      <c r="G41" s="14"/>
      <c r="H41" s="14"/>
      <c r="I41" s="14"/>
      <c r="J41" s="14"/>
      <c r="K41" s="14"/>
      <c r="L41" s="14"/>
      <c r="M41" s="14"/>
      <c r="N41" s="14"/>
      <c r="O41" s="14"/>
      <c r="P41" s="14"/>
      <c r="Q41" s="14"/>
      <c r="R41" s="14"/>
      <c r="S41" s="14"/>
      <c r="T41" s="14"/>
      <c r="U41" s="14"/>
      <c r="V41" s="14"/>
    </row>
    <row r="42" spans="1:22" ht="13.5" thickBot="1">
      <c r="A42" s="14"/>
      <c r="B42" s="14" t="s">
        <v>8</v>
      </c>
      <c r="C42" s="14"/>
      <c r="D42" s="20">
        <v>0.03</v>
      </c>
      <c r="E42" s="14"/>
      <c r="F42" s="14"/>
      <c r="G42" s="14"/>
      <c r="H42" s="14"/>
      <c r="I42" s="14"/>
      <c r="J42" s="14"/>
      <c r="K42" s="14"/>
      <c r="L42" s="14"/>
      <c r="M42" s="14"/>
      <c r="N42" s="14"/>
      <c r="O42" s="14"/>
      <c r="P42" s="14"/>
      <c r="Q42" s="14"/>
      <c r="R42" s="14"/>
      <c r="S42" s="14"/>
      <c r="T42" s="14"/>
      <c r="U42" s="14"/>
      <c r="V42" s="14"/>
    </row>
    <row r="43" spans="1:22" ht="13.5" thickBot="1">
      <c r="A43" s="14"/>
      <c r="B43" s="22" t="s">
        <v>13</v>
      </c>
      <c r="C43" s="23"/>
      <c r="D43" s="25">
        <f>(D41*(1+D42))</f>
        <v>183535.7</v>
      </c>
      <c r="E43" s="14"/>
      <c r="F43" s="14"/>
      <c r="G43" s="14"/>
      <c r="H43" s="14"/>
      <c r="I43" s="14"/>
      <c r="J43" s="14"/>
      <c r="K43" s="14"/>
      <c r="L43" s="14"/>
      <c r="M43" s="14"/>
      <c r="N43" s="14"/>
      <c r="O43" s="14"/>
      <c r="P43" s="14"/>
      <c r="Q43" s="14"/>
      <c r="R43" s="14"/>
      <c r="S43" s="14"/>
      <c r="T43" s="14"/>
      <c r="U43" s="14"/>
      <c r="V43" s="14"/>
    </row>
    <row r="44" spans="1:22" ht="12.75">
      <c r="A44" s="14"/>
      <c r="B44" s="14"/>
      <c r="C44" s="14"/>
      <c r="D44" s="14"/>
      <c r="E44" s="14"/>
      <c r="F44" s="14"/>
      <c r="G44" s="14"/>
      <c r="H44" s="14"/>
      <c r="I44" s="14"/>
      <c r="J44" s="14"/>
      <c r="K44" s="14"/>
      <c r="L44" s="14"/>
      <c r="M44" s="14"/>
      <c r="N44" s="14"/>
      <c r="O44" s="14"/>
      <c r="P44" s="14"/>
      <c r="Q44" s="14"/>
      <c r="R44" s="14"/>
      <c r="S44" s="14"/>
      <c r="T44" s="14"/>
      <c r="U44" s="14"/>
      <c r="V44" s="14"/>
    </row>
  </sheetData>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V42"/>
  <sheetViews>
    <sheetView zoomScale="75" zoomScaleNormal="75" workbookViewId="0" topLeftCell="A1">
      <selection activeCell="A1" sqref="A1"/>
    </sheetView>
  </sheetViews>
  <sheetFormatPr defaultColWidth="9.140625" defaultRowHeight="12.75"/>
  <cols>
    <col min="1" max="1" width="33.8515625" style="0" bestFit="1" customWidth="1"/>
    <col min="2" max="2" width="30.00390625" style="0" bestFit="1" customWidth="1"/>
    <col min="4" max="4" width="19.8515625" style="0" bestFit="1" customWidth="1"/>
    <col min="6" max="6" width="23.28125" style="0" bestFit="1" customWidth="1"/>
    <col min="8" max="8" width="19.8515625" style="0" bestFit="1" customWidth="1"/>
    <col min="10" max="10" width="26.57421875" style="0" bestFit="1" customWidth="1"/>
    <col min="12" max="12" width="19.421875" style="0" bestFit="1" customWidth="1"/>
    <col min="14" max="14" width="19.421875" style="0" bestFit="1" customWidth="1"/>
    <col min="16" max="16" width="19.421875" style="0" bestFit="1" customWidth="1"/>
    <col min="18" max="18" width="18.8515625" style="0" bestFit="1" customWidth="1"/>
    <col min="20" max="20" width="19.421875" style="0" bestFit="1" customWidth="1"/>
    <col min="22" max="22" width="19.421875" style="0" bestFit="1" customWidth="1"/>
  </cols>
  <sheetData>
    <row r="1" spans="1:22" ht="12.75">
      <c r="A1" s="1" t="s">
        <v>36</v>
      </c>
      <c r="B1" s="14"/>
      <c r="C1" s="14"/>
      <c r="D1" s="15">
        <v>1996</v>
      </c>
      <c r="E1" s="14"/>
      <c r="F1" s="15">
        <v>1997</v>
      </c>
      <c r="G1" s="14"/>
      <c r="H1" s="15" t="s">
        <v>14</v>
      </c>
      <c r="I1" s="14"/>
      <c r="J1" s="15" t="s">
        <v>15</v>
      </c>
      <c r="K1" s="16"/>
      <c r="L1" s="17" t="s">
        <v>1</v>
      </c>
      <c r="M1" s="18"/>
      <c r="N1" s="15" t="s">
        <v>2</v>
      </c>
      <c r="O1" s="14"/>
      <c r="P1" s="15" t="s">
        <v>3</v>
      </c>
      <c r="Q1" s="14"/>
      <c r="R1" s="15" t="s">
        <v>4</v>
      </c>
      <c r="S1" s="14"/>
      <c r="T1" s="15" t="s">
        <v>5</v>
      </c>
      <c r="U1" s="14"/>
      <c r="V1" s="15" t="s">
        <v>6</v>
      </c>
    </row>
    <row r="2" spans="1:22" ht="12.75">
      <c r="A2" s="14" t="s">
        <v>35</v>
      </c>
      <c r="B2" s="14"/>
      <c r="C2" s="14"/>
      <c r="D2" s="14"/>
      <c r="E2" s="14"/>
      <c r="F2" s="14"/>
      <c r="G2" s="14"/>
      <c r="H2" s="14"/>
      <c r="I2" s="14"/>
      <c r="J2" s="14"/>
      <c r="K2" s="16"/>
      <c r="L2" s="14"/>
      <c r="M2" s="14"/>
      <c r="N2" s="14"/>
      <c r="O2" s="14"/>
      <c r="P2" s="14"/>
      <c r="Q2" s="14"/>
      <c r="R2" s="14"/>
      <c r="S2" s="14"/>
      <c r="T2" s="14"/>
      <c r="U2" s="14"/>
      <c r="V2" s="14"/>
    </row>
    <row r="3" spans="1:22" ht="12.75">
      <c r="A3" s="14"/>
      <c r="B3" s="14" t="s">
        <v>37</v>
      </c>
      <c r="C3" s="14"/>
      <c r="D3" s="19">
        <v>110422</v>
      </c>
      <c r="E3" s="19"/>
      <c r="F3" s="19">
        <v>116154</v>
      </c>
      <c r="G3" s="19"/>
      <c r="H3" s="19">
        <v>116453</v>
      </c>
      <c r="I3" s="19"/>
      <c r="J3" s="19">
        <v>119947</v>
      </c>
      <c r="K3" s="16"/>
      <c r="L3" s="20">
        <v>0</v>
      </c>
      <c r="M3" s="14"/>
      <c r="N3" s="20">
        <v>0</v>
      </c>
      <c r="O3" s="14"/>
      <c r="P3" s="20">
        <f>(J3/H3)-1</f>
        <v>0.030003520733686617</v>
      </c>
      <c r="Q3" s="14"/>
      <c r="R3" s="20">
        <v>0</v>
      </c>
      <c r="S3" s="20"/>
      <c r="T3" s="20">
        <v>0</v>
      </c>
      <c r="U3" s="14"/>
      <c r="V3" s="20">
        <v>0</v>
      </c>
    </row>
    <row r="4" spans="1:22" ht="12.75">
      <c r="A4" s="14"/>
      <c r="B4" s="14" t="s">
        <v>8</v>
      </c>
      <c r="C4" s="14"/>
      <c r="D4" s="20">
        <v>0</v>
      </c>
      <c r="E4" s="20"/>
      <c r="F4" s="20">
        <v>0</v>
      </c>
      <c r="G4" s="20"/>
      <c r="H4" s="20">
        <v>0.03</v>
      </c>
      <c r="I4" s="20"/>
      <c r="J4" s="20">
        <v>0.03</v>
      </c>
      <c r="K4" s="16"/>
      <c r="L4" s="14"/>
      <c r="M4" s="14"/>
      <c r="N4" s="14"/>
      <c r="O4" s="14"/>
      <c r="P4" s="14"/>
      <c r="Q4" s="14"/>
      <c r="R4" s="14"/>
      <c r="S4" s="14"/>
      <c r="T4" s="14"/>
      <c r="U4" s="14"/>
      <c r="V4" s="14"/>
    </row>
    <row r="5" spans="1:22" ht="12.75">
      <c r="A5" s="14"/>
      <c r="B5" s="14" t="s">
        <v>9</v>
      </c>
      <c r="C5" s="14"/>
      <c r="D5" s="21">
        <v>12</v>
      </c>
      <c r="E5" s="21"/>
      <c r="F5" s="21">
        <v>12</v>
      </c>
      <c r="G5" s="21"/>
      <c r="H5" s="21">
        <v>12</v>
      </c>
      <c r="I5" s="21"/>
      <c r="J5" s="21">
        <v>12</v>
      </c>
      <c r="K5" s="16"/>
      <c r="L5" s="14"/>
      <c r="M5" s="14"/>
      <c r="N5" s="14"/>
      <c r="O5" s="14"/>
      <c r="P5" s="14"/>
      <c r="Q5" s="14"/>
      <c r="R5" s="14"/>
      <c r="S5" s="14"/>
      <c r="T5" s="14"/>
      <c r="U5" s="14"/>
      <c r="V5" s="14"/>
    </row>
    <row r="6" spans="1:22" ht="13.5" thickBot="1">
      <c r="A6" s="14"/>
      <c r="B6" s="14"/>
      <c r="C6" s="14"/>
      <c r="D6" s="19"/>
      <c r="E6" s="19"/>
      <c r="F6" s="19"/>
      <c r="G6" s="19"/>
      <c r="H6" s="19"/>
      <c r="I6" s="19"/>
      <c r="J6" s="19"/>
      <c r="K6" s="16"/>
      <c r="L6" s="14"/>
      <c r="M6" s="14"/>
      <c r="N6" s="14"/>
      <c r="O6" s="14"/>
      <c r="P6" s="14"/>
      <c r="Q6" s="14"/>
      <c r="R6" s="14"/>
      <c r="S6" s="14"/>
      <c r="T6" s="14"/>
      <c r="U6" s="14"/>
      <c r="V6" s="14"/>
    </row>
    <row r="7" spans="1:22" ht="13.5" thickBot="1">
      <c r="A7" s="14"/>
      <c r="B7" s="22" t="s">
        <v>38</v>
      </c>
      <c r="C7" s="23"/>
      <c r="D7" s="24">
        <f>(D3*(1+D4))*D5</f>
        <v>1325064</v>
      </c>
      <c r="E7" s="24"/>
      <c r="F7" s="24">
        <f>(F3*(1+F4))*F5</f>
        <v>1393848</v>
      </c>
      <c r="G7" s="24"/>
      <c r="H7" s="24">
        <f>(H3*(1+H4))*H5</f>
        <v>1439359.08</v>
      </c>
      <c r="I7" s="24"/>
      <c r="J7" s="25">
        <f>(J3*(1+J4))*J5</f>
        <v>1482544.92</v>
      </c>
      <c r="K7" s="16"/>
      <c r="L7" s="26">
        <v>0</v>
      </c>
      <c r="M7" s="23"/>
      <c r="N7" s="27">
        <v>0</v>
      </c>
      <c r="O7" s="23"/>
      <c r="P7" s="27">
        <f>(J7/H7)-1</f>
        <v>0.030003520733686395</v>
      </c>
      <c r="Q7" s="23"/>
      <c r="R7" s="27">
        <v>0</v>
      </c>
      <c r="S7" s="27"/>
      <c r="T7" s="27">
        <v>0</v>
      </c>
      <c r="U7" s="23"/>
      <c r="V7" s="28">
        <v>0</v>
      </c>
    </row>
    <row r="8" spans="1:22" ht="12.75">
      <c r="A8" s="16"/>
      <c r="B8" s="16"/>
      <c r="C8" s="16"/>
      <c r="D8" s="16"/>
      <c r="E8" s="16"/>
      <c r="F8" s="16"/>
      <c r="G8" s="16"/>
      <c r="H8" s="16"/>
      <c r="I8" s="16"/>
      <c r="J8" s="16"/>
      <c r="K8" s="16"/>
      <c r="L8" s="16"/>
      <c r="M8" s="16"/>
      <c r="N8" s="16"/>
      <c r="O8" s="16"/>
      <c r="P8" s="16"/>
      <c r="Q8" s="16"/>
      <c r="R8" s="16"/>
      <c r="S8" s="16"/>
      <c r="T8" s="16"/>
      <c r="U8" s="16"/>
      <c r="V8" s="16"/>
    </row>
    <row r="9" spans="1:22" ht="12.75">
      <c r="A9" s="16"/>
      <c r="B9" s="16"/>
      <c r="C9" s="16"/>
      <c r="D9" s="16"/>
      <c r="E9" s="16"/>
      <c r="F9" s="16"/>
      <c r="G9" s="16"/>
      <c r="H9" s="16"/>
      <c r="I9" s="16"/>
      <c r="J9" s="16"/>
      <c r="K9" s="16"/>
      <c r="L9" s="16"/>
      <c r="M9" s="16"/>
      <c r="N9" s="16"/>
      <c r="O9" s="16"/>
      <c r="P9" s="16"/>
      <c r="Q9" s="16"/>
      <c r="R9" s="16"/>
      <c r="S9" s="16"/>
      <c r="T9" s="16"/>
      <c r="U9" s="16"/>
      <c r="V9" s="16"/>
    </row>
    <row r="10" spans="1:22" ht="12.75">
      <c r="A10" s="10" t="s">
        <v>16</v>
      </c>
      <c r="B10" s="29"/>
      <c r="C10" s="29"/>
      <c r="D10" s="15" t="s">
        <v>14</v>
      </c>
      <c r="E10" s="29"/>
      <c r="F10" s="30" t="s">
        <v>81</v>
      </c>
      <c r="G10" s="29"/>
      <c r="H10" s="30" t="s">
        <v>17</v>
      </c>
      <c r="I10" s="29"/>
      <c r="J10" s="30" t="s">
        <v>11</v>
      </c>
      <c r="K10" s="29"/>
      <c r="L10" s="29"/>
      <c r="M10" s="29"/>
      <c r="N10" s="29"/>
      <c r="O10" s="29"/>
      <c r="P10" s="29"/>
      <c r="Q10" s="29"/>
      <c r="R10" s="29"/>
      <c r="S10" s="29"/>
      <c r="T10" s="29"/>
      <c r="U10" s="29"/>
      <c r="V10" s="29"/>
    </row>
    <row r="11" spans="1:22" ht="13.5" thickBot="1">
      <c r="A11" s="29"/>
      <c r="B11" s="29"/>
      <c r="C11" s="29"/>
      <c r="D11" s="29"/>
      <c r="E11" s="29"/>
      <c r="F11" s="29"/>
      <c r="G11" s="29"/>
      <c r="H11" s="29"/>
      <c r="I11" s="29"/>
      <c r="J11" s="29"/>
      <c r="K11" s="29"/>
      <c r="L11" s="29"/>
      <c r="M11" s="29"/>
      <c r="N11" s="29"/>
      <c r="O11" s="29"/>
      <c r="P11" s="29"/>
      <c r="Q11" s="29"/>
      <c r="R11" s="29"/>
      <c r="S11" s="29"/>
      <c r="T11" s="29"/>
      <c r="U11" s="29"/>
      <c r="V11" s="29"/>
    </row>
    <row r="12" spans="1:22" ht="13.5" thickBot="1">
      <c r="A12" s="29"/>
      <c r="B12" s="22" t="s">
        <v>38</v>
      </c>
      <c r="C12" s="23"/>
      <c r="D12" s="24">
        <f>$H$7</f>
        <v>1439359.08</v>
      </c>
      <c r="E12" s="23"/>
      <c r="F12" s="24">
        <f>'[1]Annualization'!$K$45</f>
        <v>2050768.1085526317</v>
      </c>
      <c r="G12" s="23"/>
      <c r="H12" s="24">
        <f>D12</f>
        <v>1439359.08</v>
      </c>
      <c r="I12" s="23"/>
      <c r="J12" s="25">
        <f>(H12/365)*49</f>
        <v>193229.0271780822</v>
      </c>
      <c r="K12" s="29"/>
      <c r="L12" s="29"/>
      <c r="M12" s="29"/>
      <c r="N12" s="29"/>
      <c r="O12" s="29"/>
      <c r="P12" s="29"/>
      <c r="Q12" s="29"/>
      <c r="R12" s="29"/>
      <c r="S12" s="29"/>
      <c r="T12" s="29"/>
      <c r="U12" s="29"/>
      <c r="V12" s="29"/>
    </row>
    <row r="13" spans="1:22" ht="12.75">
      <c r="A13" s="29"/>
      <c r="B13" s="29"/>
      <c r="C13" s="29"/>
      <c r="D13" s="29"/>
      <c r="E13" s="29"/>
      <c r="F13" s="29"/>
      <c r="G13" s="29"/>
      <c r="H13" s="29"/>
      <c r="I13" s="29"/>
      <c r="J13" s="29"/>
      <c r="K13" s="29"/>
      <c r="L13" s="29"/>
      <c r="M13" s="29"/>
      <c r="N13" s="29"/>
      <c r="O13" s="29"/>
      <c r="P13" s="29"/>
      <c r="Q13" s="29"/>
      <c r="R13" s="29"/>
      <c r="S13" s="29"/>
      <c r="T13" s="29"/>
      <c r="U13" s="29"/>
      <c r="V13" s="29"/>
    </row>
    <row r="14" spans="1:22" ht="12.75">
      <c r="A14" s="13" t="s">
        <v>18</v>
      </c>
      <c r="B14" s="14"/>
      <c r="C14" s="14"/>
      <c r="D14" s="15" t="s">
        <v>15</v>
      </c>
      <c r="E14" s="14"/>
      <c r="F14" s="14"/>
      <c r="G14" s="14"/>
      <c r="H14" s="14"/>
      <c r="I14" s="14"/>
      <c r="J14" s="14"/>
      <c r="K14" s="14"/>
      <c r="L14" s="14"/>
      <c r="M14" s="14"/>
      <c r="N14" s="14"/>
      <c r="O14" s="14"/>
      <c r="P14" s="14"/>
      <c r="Q14" s="14"/>
      <c r="R14" s="14"/>
      <c r="S14" s="14"/>
      <c r="T14" s="14"/>
      <c r="U14" s="14"/>
      <c r="V14" s="14"/>
    </row>
    <row r="15" spans="1:22" ht="12.75">
      <c r="A15" s="13"/>
      <c r="B15" s="14"/>
      <c r="C15" s="14"/>
      <c r="D15" s="14"/>
      <c r="E15" s="14"/>
      <c r="F15" s="14"/>
      <c r="G15" s="14"/>
      <c r="H15" s="14"/>
      <c r="I15" s="14"/>
      <c r="J15" s="14"/>
      <c r="K15" s="14"/>
      <c r="L15" s="14"/>
      <c r="M15" s="14"/>
      <c r="N15" s="14"/>
      <c r="O15" s="14"/>
      <c r="P15" s="14"/>
      <c r="Q15" s="14"/>
      <c r="R15" s="14"/>
      <c r="S15" s="14"/>
      <c r="T15" s="14"/>
      <c r="U15" s="14"/>
      <c r="V15" s="14"/>
    </row>
    <row r="16" spans="1:22" ht="12.75">
      <c r="A16" s="14"/>
      <c r="B16" s="14" t="s">
        <v>17</v>
      </c>
      <c r="C16" s="14"/>
      <c r="D16" s="19">
        <f>$H$12</f>
        <v>1439359.08</v>
      </c>
      <c r="E16" s="14"/>
      <c r="F16" s="14"/>
      <c r="G16" s="14"/>
      <c r="H16" s="14"/>
      <c r="I16" s="14"/>
      <c r="J16" s="14"/>
      <c r="K16" s="14"/>
      <c r="L16" s="14"/>
      <c r="M16" s="14"/>
      <c r="N16" s="14"/>
      <c r="O16" s="14"/>
      <c r="P16" s="14"/>
      <c r="Q16" s="14"/>
      <c r="R16" s="14"/>
      <c r="S16" s="14"/>
      <c r="T16" s="14"/>
      <c r="U16" s="14"/>
      <c r="V16" s="14"/>
    </row>
    <row r="17" spans="1:22" ht="12.75">
      <c r="A17" s="14"/>
      <c r="B17" s="14" t="s">
        <v>8</v>
      </c>
      <c r="C17" s="14"/>
      <c r="D17" s="20">
        <v>0.03</v>
      </c>
      <c r="E17" s="14"/>
      <c r="F17" s="14"/>
      <c r="G17" s="14"/>
      <c r="H17" s="14"/>
      <c r="I17" s="14"/>
      <c r="J17" s="14"/>
      <c r="K17" s="14"/>
      <c r="L17" s="14"/>
      <c r="M17" s="14"/>
      <c r="N17" s="14"/>
      <c r="O17" s="14"/>
      <c r="P17" s="14"/>
      <c r="Q17" s="14"/>
      <c r="R17" s="14"/>
      <c r="S17" s="14"/>
      <c r="T17" s="14"/>
      <c r="U17" s="14"/>
      <c r="V17" s="14"/>
    </row>
    <row r="18" spans="1:22" ht="13.5" thickBot="1">
      <c r="A18" s="14"/>
      <c r="B18" s="14"/>
      <c r="C18" s="14"/>
      <c r="D18" s="19"/>
      <c r="E18" s="14"/>
      <c r="F18" s="14"/>
      <c r="G18" s="14"/>
      <c r="H18" s="14"/>
      <c r="I18" s="14"/>
      <c r="J18" s="14"/>
      <c r="K18" s="14"/>
      <c r="L18" s="14"/>
      <c r="M18" s="14"/>
      <c r="N18" s="14"/>
      <c r="O18" s="14"/>
      <c r="P18" s="14"/>
      <c r="Q18" s="14"/>
      <c r="R18" s="14"/>
      <c r="S18" s="14"/>
      <c r="T18" s="14"/>
      <c r="U18" s="14"/>
      <c r="V18" s="14"/>
    </row>
    <row r="19" spans="1:22" ht="13.5" thickBot="1">
      <c r="A19" s="14"/>
      <c r="B19" s="22" t="s">
        <v>38</v>
      </c>
      <c r="C19" s="23"/>
      <c r="D19" s="25">
        <f>D16*(1+D17)</f>
        <v>1482539.8524000002</v>
      </c>
      <c r="E19" s="14"/>
      <c r="F19" s="14"/>
      <c r="G19" s="14"/>
      <c r="H19" s="14"/>
      <c r="I19" s="14"/>
      <c r="J19" s="14"/>
      <c r="K19" s="14"/>
      <c r="L19" s="14"/>
      <c r="M19" s="14"/>
      <c r="N19" s="14"/>
      <c r="O19" s="14"/>
      <c r="P19" s="14"/>
      <c r="Q19" s="14"/>
      <c r="R19" s="14"/>
      <c r="S19" s="14"/>
      <c r="T19" s="14"/>
      <c r="U19" s="14"/>
      <c r="V19" s="14"/>
    </row>
    <row r="20" spans="1:22" ht="12.75">
      <c r="A20" s="14"/>
      <c r="B20" s="14"/>
      <c r="C20" s="14"/>
      <c r="D20" s="14"/>
      <c r="E20" s="14"/>
      <c r="F20" s="14"/>
      <c r="G20" s="14"/>
      <c r="H20" s="14"/>
      <c r="I20" s="14"/>
      <c r="J20" s="14"/>
      <c r="K20" s="14"/>
      <c r="L20" s="14"/>
      <c r="M20" s="14"/>
      <c r="N20" s="14"/>
      <c r="O20" s="14"/>
      <c r="P20" s="14"/>
      <c r="Q20" s="14"/>
      <c r="R20" s="14"/>
      <c r="S20" s="14"/>
      <c r="T20" s="14"/>
      <c r="U20" s="14"/>
      <c r="V20" s="14"/>
    </row>
    <row r="21" spans="1:22" ht="12.75">
      <c r="A21" s="13" t="s">
        <v>19</v>
      </c>
      <c r="B21" s="14"/>
      <c r="C21" s="14"/>
      <c r="D21" s="15" t="s">
        <v>20</v>
      </c>
      <c r="E21" s="14"/>
      <c r="F21" s="14"/>
      <c r="G21" s="14"/>
      <c r="H21" s="14"/>
      <c r="I21" s="14"/>
      <c r="J21" s="14"/>
      <c r="K21" s="14"/>
      <c r="L21" s="14"/>
      <c r="M21" s="14"/>
      <c r="N21" s="14"/>
      <c r="O21" s="14"/>
      <c r="P21" s="14"/>
      <c r="Q21" s="14"/>
      <c r="R21" s="14"/>
      <c r="S21" s="14"/>
      <c r="T21" s="14"/>
      <c r="U21" s="14"/>
      <c r="V21" s="14"/>
    </row>
    <row r="22" spans="1:22" ht="12.75">
      <c r="A22" s="14"/>
      <c r="B22" s="14"/>
      <c r="C22" s="14"/>
      <c r="D22" s="14"/>
      <c r="E22" s="14"/>
      <c r="F22" s="14"/>
      <c r="G22" s="14"/>
      <c r="H22" s="14"/>
      <c r="I22" s="14"/>
      <c r="J22" s="14"/>
      <c r="K22" s="14"/>
      <c r="L22" s="14"/>
      <c r="M22" s="14"/>
      <c r="N22" s="14"/>
      <c r="O22" s="14"/>
      <c r="P22" s="14"/>
      <c r="Q22" s="14"/>
      <c r="R22" s="14"/>
      <c r="S22" s="14"/>
      <c r="T22" s="14"/>
      <c r="U22" s="14"/>
      <c r="V22" s="14"/>
    </row>
    <row r="23" spans="1:22" ht="12.75">
      <c r="A23" s="14"/>
      <c r="B23" s="14" t="s">
        <v>12</v>
      </c>
      <c r="C23" s="14"/>
      <c r="D23" s="19">
        <f>$D$19</f>
        <v>1482539.8524000002</v>
      </c>
      <c r="E23" s="14"/>
      <c r="F23" s="14"/>
      <c r="G23" s="14"/>
      <c r="H23" s="14"/>
      <c r="I23" s="14"/>
      <c r="J23" s="14"/>
      <c r="K23" s="14"/>
      <c r="L23" s="14"/>
      <c r="M23" s="14"/>
      <c r="N23" s="14"/>
      <c r="O23" s="14"/>
      <c r="P23" s="14"/>
      <c r="Q23" s="14"/>
      <c r="R23" s="14"/>
      <c r="S23" s="14"/>
      <c r="T23" s="14"/>
      <c r="U23" s="14"/>
      <c r="V23" s="14"/>
    </row>
    <row r="24" spans="1:22" ht="13.5" thickBot="1">
      <c r="A24" s="14"/>
      <c r="B24" s="14" t="s">
        <v>8</v>
      </c>
      <c r="C24" s="14"/>
      <c r="D24" s="20">
        <v>0.03</v>
      </c>
      <c r="E24" s="14"/>
      <c r="F24" s="14"/>
      <c r="G24" s="14"/>
      <c r="H24" s="14"/>
      <c r="I24" s="14"/>
      <c r="J24" s="14"/>
      <c r="K24" s="14"/>
      <c r="L24" s="14"/>
      <c r="M24" s="14"/>
      <c r="N24" s="14"/>
      <c r="O24" s="14"/>
      <c r="P24" s="14"/>
      <c r="Q24" s="14"/>
      <c r="R24" s="14"/>
      <c r="S24" s="14"/>
      <c r="T24" s="14"/>
      <c r="U24" s="14"/>
      <c r="V24" s="14"/>
    </row>
    <row r="25" spans="1:22" ht="13.5" thickBot="1">
      <c r="A25" s="14"/>
      <c r="B25" s="22" t="s">
        <v>13</v>
      </c>
      <c r="C25" s="23"/>
      <c r="D25" s="25">
        <f>(D23*(1+D24))</f>
        <v>1527016.0479720002</v>
      </c>
      <c r="E25" s="14"/>
      <c r="F25" s="14"/>
      <c r="G25" s="14"/>
      <c r="H25" s="14"/>
      <c r="I25" s="14"/>
      <c r="J25" s="14"/>
      <c r="K25" s="14"/>
      <c r="L25" s="14"/>
      <c r="M25" s="14"/>
      <c r="N25" s="14"/>
      <c r="O25" s="14"/>
      <c r="P25" s="14"/>
      <c r="Q25" s="14"/>
      <c r="R25" s="14"/>
      <c r="S25" s="14"/>
      <c r="T25" s="14"/>
      <c r="U25" s="14"/>
      <c r="V25" s="14"/>
    </row>
    <row r="26" spans="1:22" ht="12.75">
      <c r="A26" s="14"/>
      <c r="B26" s="14"/>
      <c r="C26" s="14"/>
      <c r="D26" s="19"/>
      <c r="E26" s="14"/>
      <c r="F26" s="14"/>
      <c r="G26" s="14"/>
      <c r="H26" s="14"/>
      <c r="I26" s="14"/>
      <c r="J26" s="14"/>
      <c r="K26" s="14"/>
      <c r="L26" s="14"/>
      <c r="M26" s="14"/>
      <c r="N26" s="14"/>
      <c r="O26" s="14"/>
      <c r="P26" s="14"/>
      <c r="Q26" s="14"/>
      <c r="R26" s="14"/>
      <c r="S26" s="14"/>
      <c r="T26" s="14"/>
      <c r="U26" s="14"/>
      <c r="V26" s="14"/>
    </row>
    <row r="27" spans="1:22" ht="12.75">
      <c r="A27" s="13" t="s">
        <v>21</v>
      </c>
      <c r="B27" s="14"/>
      <c r="C27" s="14"/>
      <c r="D27" s="15" t="s">
        <v>22</v>
      </c>
      <c r="E27" s="14"/>
      <c r="F27" s="14"/>
      <c r="G27" s="14"/>
      <c r="H27" s="14"/>
      <c r="I27" s="14"/>
      <c r="J27" s="14"/>
      <c r="K27" s="14"/>
      <c r="L27" s="14"/>
      <c r="M27" s="14"/>
      <c r="N27" s="14"/>
      <c r="O27" s="14"/>
      <c r="P27" s="14"/>
      <c r="Q27" s="14"/>
      <c r="R27" s="14"/>
      <c r="S27" s="14"/>
      <c r="T27" s="14"/>
      <c r="U27" s="14"/>
      <c r="V27" s="14"/>
    </row>
    <row r="28" spans="1:22" ht="12.75">
      <c r="A28" s="14"/>
      <c r="B28" s="14"/>
      <c r="C28" s="14"/>
      <c r="D28" s="14"/>
      <c r="E28" s="14"/>
      <c r="F28" s="14"/>
      <c r="G28" s="14"/>
      <c r="H28" s="14"/>
      <c r="I28" s="14"/>
      <c r="J28" s="14"/>
      <c r="K28" s="14"/>
      <c r="L28" s="14"/>
      <c r="M28" s="14"/>
      <c r="N28" s="14"/>
      <c r="O28" s="14"/>
      <c r="P28" s="14"/>
      <c r="Q28" s="14"/>
      <c r="R28" s="14"/>
      <c r="S28" s="14"/>
      <c r="T28" s="14"/>
      <c r="U28" s="14"/>
      <c r="V28" s="14"/>
    </row>
    <row r="29" spans="1:22" ht="12.75">
      <c r="A29" s="14"/>
      <c r="B29" s="14" t="s">
        <v>12</v>
      </c>
      <c r="C29" s="14"/>
      <c r="D29" s="19">
        <f>$D$25</f>
        <v>1527016.0479720002</v>
      </c>
      <c r="E29" s="14"/>
      <c r="F29" s="14"/>
      <c r="G29" s="14"/>
      <c r="H29" s="14"/>
      <c r="I29" s="14"/>
      <c r="J29" s="14"/>
      <c r="K29" s="14"/>
      <c r="L29" s="14"/>
      <c r="M29" s="14"/>
      <c r="N29" s="14"/>
      <c r="O29" s="14"/>
      <c r="P29" s="14"/>
      <c r="Q29" s="14"/>
      <c r="R29" s="14"/>
      <c r="S29" s="14"/>
      <c r="T29" s="14"/>
      <c r="U29" s="14"/>
      <c r="V29" s="14"/>
    </row>
    <row r="30" spans="1:22" ht="13.5" thickBot="1">
      <c r="A30" s="14"/>
      <c r="B30" s="14" t="s">
        <v>8</v>
      </c>
      <c r="C30" s="14"/>
      <c r="D30" s="20">
        <v>0.03</v>
      </c>
      <c r="E30" s="14"/>
      <c r="F30" s="14"/>
      <c r="G30" s="14"/>
      <c r="H30" s="14"/>
      <c r="I30" s="14"/>
      <c r="J30" s="14"/>
      <c r="K30" s="14"/>
      <c r="L30" s="14"/>
      <c r="M30" s="14"/>
      <c r="N30" s="14"/>
      <c r="O30" s="14"/>
      <c r="P30" s="14"/>
      <c r="Q30" s="14"/>
      <c r="R30" s="14"/>
      <c r="S30" s="14"/>
      <c r="T30" s="14"/>
      <c r="U30" s="14"/>
      <c r="V30" s="14"/>
    </row>
    <row r="31" spans="1:22" ht="13.5" thickBot="1">
      <c r="A31" s="14"/>
      <c r="B31" s="22" t="s">
        <v>13</v>
      </c>
      <c r="C31" s="23"/>
      <c r="D31" s="25">
        <f>(D29*(1+D30))</f>
        <v>1572826.5294111602</v>
      </c>
      <c r="E31" s="14"/>
      <c r="F31" s="14"/>
      <c r="G31" s="14"/>
      <c r="H31" s="14"/>
      <c r="I31" s="14"/>
      <c r="J31" s="14"/>
      <c r="K31" s="14"/>
      <c r="L31" s="14"/>
      <c r="M31" s="14"/>
      <c r="N31" s="14"/>
      <c r="O31" s="14"/>
      <c r="P31" s="14"/>
      <c r="Q31" s="14"/>
      <c r="R31" s="14"/>
      <c r="S31" s="14"/>
      <c r="T31" s="14"/>
      <c r="U31" s="14"/>
      <c r="V31" s="14"/>
    </row>
    <row r="32" spans="1:22" ht="12.75">
      <c r="A32" s="14"/>
      <c r="B32" s="14"/>
      <c r="C32" s="14"/>
      <c r="D32" s="14"/>
      <c r="E32" s="14"/>
      <c r="F32" s="14"/>
      <c r="G32" s="14"/>
      <c r="H32" s="14"/>
      <c r="I32" s="14"/>
      <c r="J32" s="14"/>
      <c r="K32" s="14"/>
      <c r="L32" s="14"/>
      <c r="M32" s="14"/>
      <c r="N32" s="14"/>
      <c r="O32" s="14"/>
      <c r="P32" s="14"/>
      <c r="Q32" s="14"/>
      <c r="R32" s="14"/>
      <c r="S32" s="14"/>
      <c r="T32" s="14"/>
      <c r="U32" s="14"/>
      <c r="V32" s="14"/>
    </row>
    <row r="33" spans="1:22" ht="12.75">
      <c r="A33" s="13" t="s">
        <v>23</v>
      </c>
      <c r="B33" s="14"/>
      <c r="C33" s="14"/>
      <c r="D33" s="15" t="s">
        <v>24</v>
      </c>
      <c r="E33" s="14"/>
      <c r="F33" s="14"/>
      <c r="G33" s="14"/>
      <c r="H33" s="14"/>
      <c r="I33" s="14"/>
      <c r="J33" s="14"/>
      <c r="K33" s="14"/>
      <c r="L33" s="14"/>
      <c r="M33" s="14"/>
      <c r="N33" s="14"/>
      <c r="O33" s="14"/>
      <c r="P33" s="14"/>
      <c r="Q33" s="14"/>
      <c r="R33" s="14"/>
      <c r="S33" s="14"/>
      <c r="T33" s="14"/>
      <c r="U33" s="14"/>
      <c r="V33" s="14"/>
    </row>
    <row r="34" spans="1:22" ht="12.75">
      <c r="A34" s="14"/>
      <c r="B34" s="14"/>
      <c r="C34" s="14"/>
      <c r="D34" s="14"/>
      <c r="E34" s="14"/>
      <c r="F34" s="14"/>
      <c r="G34" s="14"/>
      <c r="H34" s="14"/>
      <c r="I34" s="14"/>
      <c r="J34" s="14"/>
      <c r="K34" s="14"/>
      <c r="L34" s="14"/>
      <c r="M34" s="14"/>
      <c r="N34" s="14"/>
      <c r="O34" s="14"/>
      <c r="P34" s="14"/>
      <c r="Q34" s="14"/>
      <c r="R34" s="14"/>
      <c r="S34" s="14"/>
      <c r="T34" s="14"/>
      <c r="U34" s="14"/>
      <c r="V34" s="14"/>
    </row>
    <row r="35" spans="1:22" ht="12.75">
      <c r="A35" s="14"/>
      <c r="B35" s="14" t="s">
        <v>12</v>
      </c>
      <c r="C35" s="14"/>
      <c r="D35" s="19">
        <f>$D$31</f>
        <v>1572826.5294111602</v>
      </c>
      <c r="E35" s="14"/>
      <c r="F35" s="14"/>
      <c r="G35" s="14"/>
      <c r="H35" s="14"/>
      <c r="I35" s="14"/>
      <c r="J35" s="14"/>
      <c r="K35" s="14"/>
      <c r="L35" s="14"/>
      <c r="M35" s="14"/>
      <c r="N35" s="14"/>
      <c r="O35" s="14"/>
      <c r="P35" s="14"/>
      <c r="Q35" s="14"/>
      <c r="R35" s="14"/>
      <c r="S35" s="14"/>
      <c r="T35" s="14"/>
      <c r="U35" s="14"/>
      <c r="V35" s="14"/>
    </row>
    <row r="36" spans="1:22" ht="13.5" thickBot="1">
      <c r="A36" s="14"/>
      <c r="B36" s="14" t="s">
        <v>8</v>
      </c>
      <c r="C36" s="14"/>
      <c r="D36" s="20">
        <v>0.03</v>
      </c>
      <c r="E36" s="14"/>
      <c r="F36" s="14"/>
      <c r="G36" s="14"/>
      <c r="H36" s="14"/>
      <c r="I36" s="14"/>
      <c r="J36" s="14"/>
      <c r="K36" s="14"/>
      <c r="L36" s="14"/>
      <c r="M36" s="14"/>
      <c r="N36" s="14"/>
      <c r="O36" s="14"/>
      <c r="P36" s="14"/>
      <c r="Q36" s="14"/>
      <c r="R36" s="14"/>
      <c r="S36" s="14"/>
      <c r="T36" s="14"/>
      <c r="U36" s="14"/>
      <c r="V36" s="14"/>
    </row>
    <row r="37" spans="1:22" ht="13.5" thickBot="1">
      <c r="A37" s="14"/>
      <c r="B37" s="22" t="s">
        <v>13</v>
      </c>
      <c r="C37" s="23"/>
      <c r="D37" s="25">
        <f>(D35*(1+D36))</f>
        <v>1620011.325293495</v>
      </c>
      <c r="E37" s="14"/>
      <c r="F37" s="14"/>
      <c r="G37" s="14"/>
      <c r="H37" s="14"/>
      <c r="I37" s="14"/>
      <c r="J37" s="14"/>
      <c r="K37" s="14"/>
      <c r="L37" s="14"/>
      <c r="M37" s="14"/>
      <c r="N37" s="14"/>
      <c r="O37" s="14"/>
      <c r="P37" s="14"/>
      <c r="Q37" s="14"/>
      <c r="R37" s="14"/>
      <c r="S37" s="14"/>
      <c r="T37" s="14"/>
      <c r="U37" s="14"/>
      <c r="V37" s="14"/>
    </row>
    <row r="38" spans="1:22" ht="12.75">
      <c r="A38" s="14"/>
      <c r="B38" s="14"/>
      <c r="C38" s="14"/>
      <c r="D38" s="14"/>
      <c r="E38" s="14"/>
      <c r="F38" s="14"/>
      <c r="G38" s="14"/>
      <c r="H38" s="14"/>
      <c r="I38" s="14"/>
      <c r="J38" s="14"/>
      <c r="K38" s="14"/>
      <c r="L38" s="14"/>
      <c r="M38" s="14"/>
      <c r="N38" s="14"/>
      <c r="O38" s="14"/>
      <c r="P38" s="14"/>
      <c r="Q38" s="14"/>
      <c r="R38" s="14"/>
      <c r="S38" s="14"/>
      <c r="T38" s="14"/>
      <c r="U38" s="14"/>
      <c r="V38" s="14"/>
    </row>
    <row r="39" spans="1:22" ht="12.75">
      <c r="A39" s="14"/>
      <c r="B39" s="14"/>
      <c r="C39" s="14"/>
      <c r="D39" s="14"/>
      <c r="E39" s="14"/>
      <c r="F39" s="14"/>
      <c r="G39" s="14"/>
      <c r="H39" s="14"/>
      <c r="I39" s="14"/>
      <c r="J39" s="14"/>
      <c r="K39" s="14"/>
      <c r="L39" s="14"/>
      <c r="M39" s="14"/>
      <c r="N39" s="14"/>
      <c r="O39" s="14"/>
      <c r="P39" s="14"/>
      <c r="Q39" s="14"/>
      <c r="R39" s="14"/>
      <c r="S39" s="14"/>
      <c r="T39" s="14"/>
      <c r="U39" s="14"/>
      <c r="V39" s="14"/>
    </row>
    <row r="40" spans="1:22" ht="12.75">
      <c r="A40" s="14"/>
      <c r="B40" s="14"/>
      <c r="C40" s="14"/>
      <c r="D40" s="14"/>
      <c r="E40" s="14"/>
      <c r="F40" s="14"/>
      <c r="G40" s="14"/>
      <c r="H40" s="14"/>
      <c r="I40" s="14"/>
      <c r="J40" s="14"/>
      <c r="K40" s="14"/>
      <c r="L40" s="14"/>
      <c r="M40" s="14"/>
      <c r="N40" s="14"/>
      <c r="O40" s="14"/>
      <c r="P40" s="14"/>
      <c r="Q40" s="14"/>
      <c r="R40" s="14"/>
      <c r="S40" s="14"/>
      <c r="T40" s="14"/>
      <c r="U40" s="14"/>
      <c r="V40" s="14"/>
    </row>
    <row r="41" spans="1:22" ht="12.75">
      <c r="A41" s="14"/>
      <c r="B41" s="14"/>
      <c r="C41" s="14"/>
      <c r="D41" s="14"/>
      <c r="E41" s="14"/>
      <c r="F41" s="14"/>
      <c r="G41" s="14"/>
      <c r="H41" s="14"/>
      <c r="I41" s="14"/>
      <c r="J41" s="14"/>
      <c r="K41" s="14"/>
      <c r="L41" s="14"/>
      <c r="M41" s="14"/>
      <c r="N41" s="14"/>
      <c r="O41" s="14"/>
      <c r="P41" s="14"/>
      <c r="Q41" s="14"/>
      <c r="R41" s="14"/>
      <c r="S41" s="14"/>
      <c r="T41" s="14"/>
      <c r="U41" s="14"/>
      <c r="V41" s="14"/>
    </row>
    <row r="42" spans="1:22" ht="12.75">
      <c r="A42" s="14"/>
      <c r="B42" s="14"/>
      <c r="C42" s="14"/>
      <c r="D42" s="14"/>
      <c r="E42" s="14"/>
      <c r="F42" s="14"/>
      <c r="G42" s="14"/>
      <c r="H42" s="14"/>
      <c r="I42" s="14"/>
      <c r="J42" s="14"/>
      <c r="K42" s="14"/>
      <c r="L42" s="14"/>
      <c r="M42" s="14"/>
      <c r="N42" s="14"/>
      <c r="O42" s="14"/>
      <c r="P42" s="14"/>
      <c r="Q42" s="14"/>
      <c r="R42" s="14"/>
      <c r="S42" s="14"/>
      <c r="T42" s="14"/>
      <c r="U42" s="14"/>
      <c r="V42" s="14"/>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W70"/>
  <sheetViews>
    <sheetView zoomScale="75" zoomScaleNormal="75" workbookViewId="0" topLeftCell="A1">
      <selection activeCell="A1" sqref="A1"/>
    </sheetView>
  </sheetViews>
  <sheetFormatPr defaultColWidth="9.140625" defaultRowHeight="12.75"/>
  <cols>
    <col min="1" max="1" width="32.7109375" style="0" bestFit="1" customWidth="1"/>
    <col min="2" max="2" width="10.7109375" style="0" bestFit="1" customWidth="1"/>
    <col min="3" max="3" width="27.7109375" style="0" bestFit="1" customWidth="1"/>
    <col min="5" max="5" width="19.8515625" style="0" bestFit="1" customWidth="1"/>
    <col min="7" max="7" width="32.421875" style="0" bestFit="1" customWidth="1"/>
    <col min="9" max="9" width="19.8515625" style="0" bestFit="1" customWidth="1"/>
    <col min="11" max="11" width="26.57421875" style="0" bestFit="1" customWidth="1"/>
    <col min="13" max="13" width="19.421875" style="0" bestFit="1" customWidth="1"/>
    <col min="15" max="15" width="19.421875" style="0" bestFit="1" customWidth="1"/>
    <col min="17" max="17" width="19.421875" style="0" bestFit="1" customWidth="1"/>
    <col min="19" max="19" width="18.8515625" style="0" bestFit="1" customWidth="1"/>
    <col min="21" max="21" width="19.421875" style="0" bestFit="1" customWidth="1"/>
    <col min="23" max="23" width="19.421875" style="0" bestFit="1" customWidth="1"/>
  </cols>
  <sheetData>
    <row r="1" spans="1:23" ht="12.75">
      <c r="A1" s="1" t="s">
        <v>39</v>
      </c>
      <c r="B1" s="1"/>
      <c r="C1" s="14"/>
      <c r="D1" s="14"/>
      <c r="E1" s="15">
        <v>1996</v>
      </c>
      <c r="F1" s="14"/>
      <c r="G1" s="15">
        <v>1997</v>
      </c>
      <c r="H1" s="14"/>
      <c r="I1" s="15" t="s">
        <v>14</v>
      </c>
      <c r="J1" s="14"/>
      <c r="K1" s="15" t="s">
        <v>15</v>
      </c>
      <c r="L1" s="16"/>
      <c r="M1" s="17" t="s">
        <v>1</v>
      </c>
      <c r="N1" s="18"/>
      <c r="O1" s="15" t="s">
        <v>2</v>
      </c>
      <c r="P1" s="14"/>
      <c r="Q1" s="15" t="s">
        <v>3</v>
      </c>
      <c r="R1" s="14"/>
      <c r="S1" s="15" t="s">
        <v>4</v>
      </c>
      <c r="T1" s="14"/>
      <c r="U1" s="15" t="s">
        <v>5</v>
      </c>
      <c r="V1" s="14"/>
      <c r="W1" s="15" t="s">
        <v>6</v>
      </c>
    </row>
    <row r="2" spans="1:23" ht="12.75">
      <c r="A2" s="14" t="s">
        <v>25</v>
      </c>
      <c r="B2" s="14"/>
      <c r="C2" s="14"/>
      <c r="D2" s="14"/>
      <c r="E2" s="14"/>
      <c r="F2" s="14"/>
      <c r="G2" s="14"/>
      <c r="H2" s="14"/>
      <c r="I2" s="14"/>
      <c r="J2" s="14"/>
      <c r="K2" s="14"/>
      <c r="L2" s="16"/>
      <c r="M2" s="14"/>
      <c r="N2" s="14"/>
      <c r="O2" s="14"/>
      <c r="P2" s="14"/>
      <c r="Q2" s="14"/>
      <c r="R2" s="14"/>
      <c r="S2" s="14"/>
      <c r="T2" s="14"/>
      <c r="U2" s="14"/>
      <c r="V2" s="14"/>
      <c r="W2" s="14"/>
    </row>
    <row r="3" spans="1:23" ht="12.75">
      <c r="A3" s="14"/>
      <c r="B3" s="34" t="s">
        <v>40</v>
      </c>
      <c r="C3" s="14"/>
      <c r="D3" s="14"/>
      <c r="E3" s="14"/>
      <c r="F3" s="14"/>
      <c r="G3" s="14"/>
      <c r="H3" s="14"/>
      <c r="I3" s="14"/>
      <c r="J3" s="14"/>
      <c r="K3" s="14"/>
      <c r="L3" s="16"/>
      <c r="M3" s="14"/>
      <c r="N3" s="14"/>
      <c r="O3" s="14"/>
      <c r="P3" s="14"/>
      <c r="Q3" s="14"/>
      <c r="R3" s="14"/>
      <c r="S3" s="14"/>
      <c r="T3" s="14"/>
      <c r="U3" s="14"/>
      <c r="V3" s="14"/>
      <c r="W3" s="14"/>
    </row>
    <row r="4" spans="1:23" ht="12.75">
      <c r="A4" s="14"/>
      <c r="B4" s="14"/>
      <c r="C4" s="14" t="s">
        <v>41</v>
      </c>
      <c r="D4" s="14"/>
      <c r="E4" s="19">
        <v>582023</v>
      </c>
      <c r="F4" s="19"/>
      <c r="G4" s="19">
        <v>530913</v>
      </c>
      <c r="H4" s="19"/>
      <c r="I4" s="19">
        <v>150000</v>
      </c>
      <c r="J4" s="19"/>
      <c r="K4" s="19">
        <v>154500</v>
      </c>
      <c r="L4" s="16"/>
      <c r="M4" s="20">
        <f>(G4/E4)-1</f>
        <v>-0.08781439908732125</v>
      </c>
      <c r="N4" s="14"/>
      <c r="O4" s="20">
        <f>(I4/G4)-1</f>
        <v>-0.7174678337128682</v>
      </c>
      <c r="P4" s="14"/>
      <c r="Q4" s="20">
        <f>(K4/I4)-1</f>
        <v>0.030000000000000027</v>
      </c>
      <c r="R4" s="14"/>
      <c r="S4" s="20">
        <f>(I4/E4)-1</f>
        <v>-0.7422782261182118</v>
      </c>
      <c r="T4" s="20"/>
      <c r="U4" s="20">
        <f>(K4/E4)-1</f>
        <v>-0.7345465729017582</v>
      </c>
      <c r="V4" s="14"/>
      <c r="W4" s="20">
        <f>(K4/G4)-1</f>
        <v>-0.7089918687242542</v>
      </c>
    </row>
    <row r="5" spans="1:23" ht="12.75">
      <c r="A5" s="14"/>
      <c r="B5" s="14"/>
      <c r="C5" s="14" t="s">
        <v>8</v>
      </c>
      <c r="D5" s="14"/>
      <c r="E5" s="20">
        <v>0</v>
      </c>
      <c r="F5" s="20"/>
      <c r="G5" s="20">
        <v>0</v>
      </c>
      <c r="H5" s="20"/>
      <c r="I5" s="20">
        <v>0.03</v>
      </c>
      <c r="J5" s="20"/>
      <c r="K5" s="20">
        <v>0.03</v>
      </c>
      <c r="L5" s="16"/>
      <c r="M5" s="14"/>
      <c r="N5" s="14"/>
      <c r="O5" s="14"/>
      <c r="P5" s="14"/>
      <c r="Q5" s="14"/>
      <c r="R5" s="14"/>
      <c r="S5" s="14"/>
      <c r="T5" s="14"/>
      <c r="U5" s="14"/>
      <c r="V5" s="14"/>
      <c r="W5" s="14"/>
    </row>
    <row r="6" spans="1:23" ht="12.75">
      <c r="A6" s="14"/>
      <c r="B6" s="14"/>
      <c r="C6" s="14" t="s">
        <v>9</v>
      </c>
      <c r="D6" s="14"/>
      <c r="E6" s="35">
        <v>12</v>
      </c>
      <c r="F6" s="35"/>
      <c r="G6" s="35">
        <v>12</v>
      </c>
      <c r="H6" s="35"/>
      <c r="I6" s="35">
        <v>12</v>
      </c>
      <c r="J6" s="35"/>
      <c r="K6" s="35">
        <v>12</v>
      </c>
      <c r="L6" s="16"/>
      <c r="M6" s="14"/>
      <c r="N6" s="14"/>
      <c r="O6" s="14"/>
      <c r="P6" s="14"/>
      <c r="Q6" s="14"/>
      <c r="R6" s="14"/>
      <c r="S6" s="14"/>
      <c r="T6" s="14"/>
      <c r="U6" s="14"/>
      <c r="V6" s="14"/>
      <c r="W6" s="14"/>
    </row>
    <row r="7" spans="1:23" ht="13.5" thickBot="1">
      <c r="A7" s="14"/>
      <c r="B7" s="14"/>
      <c r="C7" s="14"/>
      <c r="D7" s="14"/>
      <c r="E7" s="14"/>
      <c r="F7" s="14"/>
      <c r="G7" s="14"/>
      <c r="H7" s="14"/>
      <c r="I7" s="14"/>
      <c r="J7" s="14"/>
      <c r="K7" s="14"/>
      <c r="L7" s="16"/>
      <c r="M7" s="14"/>
      <c r="N7" s="14"/>
      <c r="O7" s="14"/>
      <c r="P7" s="14"/>
      <c r="Q7" s="14"/>
      <c r="R7" s="14"/>
      <c r="S7" s="14"/>
      <c r="T7" s="14"/>
      <c r="U7" s="14"/>
      <c r="V7" s="14"/>
      <c r="W7" s="14"/>
    </row>
    <row r="8" spans="1:23" ht="13.5" thickBot="1">
      <c r="A8" s="14"/>
      <c r="B8" s="14"/>
      <c r="C8" s="36" t="s">
        <v>42</v>
      </c>
      <c r="D8" s="37"/>
      <c r="E8" s="38">
        <f>(E4*(1+E5))*12</f>
        <v>6984276</v>
      </c>
      <c r="F8" s="38"/>
      <c r="G8" s="38">
        <f>(G4*(1+G5))*12</f>
        <v>6370956</v>
      </c>
      <c r="H8" s="38"/>
      <c r="I8" s="38">
        <f>(I4*(1+I5))*12</f>
        <v>1854000</v>
      </c>
      <c r="J8" s="38"/>
      <c r="K8" s="39">
        <f>(K4*(1+K5))*12</f>
        <v>1909620</v>
      </c>
      <c r="L8" s="16"/>
      <c r="M8" s="40">
        <f>(G8/E8)-1</f>
        <v>-0.08781439908732125</v>
      </c>
      <c r="N8" s="37"/>
      <c r="O8" s="41">
        <f>(I8/G8)-1</f>
        <v>-0.7089918687242542</v>
      </c>
      <c r="P8" s="37"/>
      <c r="Q8" s="41">
        <f>(K8/I8)-1</f>
        <v>0.030000000000000027</v>
      </c>
      <c r="R8" s="37"/>
      <c r="S8" s="41">
        <f>(I8/E8)-1</f>
        <v>-0.7345465729017582</v>
      </c>
      <c r="T8" s="41"/>
      <c r="U8" s="41">
        <f>(K8/E8)-1</f>
        <v>-0.7265829700888109</v>
      </c>
      <c r="V8" s="37"/>
      <c r="W8" s="42">
        <f>(K8/G8)-1</f>
        <v>-0.7002616247859819</v>
      </c>
    </row>
    <row r="9" spans="1:23" ht="12.75">
      <c r="A9" s="14"/>
      <c r="B9" s="14"/>
      <c r="C9" s="14"/>
      <c r="D9" s="14"/>
      <c r="E9" s="14"/>
      <c r="F9" s="14"/>
      <c r="G9" s="14"/>
      <c r="H9" s="14"/>
      <c r="I9" s="14"/>
      <c r="J9" s="14"/>
      <c r="K9" s="14"/>
      <c r="L9" s="16"/>
      <c r="M9" s="14"/>
      <c r="N9" s="14"/>
      <c r="O9" s="14"/>
      <c r="P9" s="14"/>
      <c r="Q9" s="14"/>
      <c r="R9" s="14"/>
      <c r="S9" s="14"/>
      <c r="T9" s="14"/>
      <c r="U9" s="14"/>
      <c r="V9" s="14"/>
      <c r="W9" s="14"/>
    </row>
    <row r="10" spans="1:23" ht="12.75">
      <c r="A10" s="14"/>
      <c r="B10" s="34" t="s">
        <v>43</v>
      </c>
      <c r="C10" s="14"/>
      <c r="D10" s="14"/>
      <c r="E10" s="14"/>
      <c r="F10" s="14"/>
      <c r="G10" s="14"/>
      <c r="H10" s="14"/>
      <c r="I10" s="14"/>
      <c r="J10" s="14"/>
      <c r="K10" s="14"/>
      <c r="L10" s="16"/>
      <c r="M10" s="14"/>
      <c r="N10" s="14"/>
      <c r="O10" s="14"/>
      <c r="P10" s="14"/>
      <c r="Q10" s="14"/>
      <c r="R10" s="14"/>
      <c r="S10" s="14"/>
      <c r="T10" s="14"/>
      <c r="U10" s="14"/>
      <c r="V10" s="14"/>
      <c r="W10" s="14"/>
    </row>
    <row r="11" spans="1:23" ht="12.75">
      <c r="A11" s="14"/>
      <c r="B11" s="14"/>
      <c r="C11" s="14" t="s">
        <v>44</v>
      </c>
      <c r="D11" s="14"/>
      <c r="E11" s="19">
        <v>175000</v>
      </c>
      <c r="F11" s="19"/>
      <c r="G11" s="19">
        <v>175000</v>
      </c>
      <c r="H11" s="19"/>
      <c r="I11" s="19">
        <v>175000</v>
      </c>
      <c r="J11" s="19"/>
      <c r="K11" s="19">
        <v>180250</v>
      </c>
      <c r="L11" s="16"/>
      <c r="M11" s="14"/>
      <c r="N11" s="14"/>
      <c r="O11" s="14"/>
      <c r="P11" s="14"/>
      <c r="Q11" s="14"/>
      <c r="R11" s="14"/>
      <c r="S11" s="14"/>
      <c r="T11" s="14"/>
      <c r="U11" s="14"/>
      <c r="V11" s="14"/>
      <c r="W11" s="14"/>
    </row>
    <row r="12" spans="1:23" ht="12.75">
      <c r="A12" s="14"/>
      <c r="B12" s="14"/>
      <c r="C12" s="14" t="s">
        <v>8</v>
      </c>
      <c r="D12" s="14"/>
      <c r="E12" s="20">
        <v>0</v>
      </c>
      <c r="F12" s="20"/>
      <c r="G12" s="20">
        <v>0</v>
      </c>
      <c r="H12" s="20"/>
      <c r="I12" s="20">
        <v>0.03</v>
      </c>
      <c r="J12" s="20"/>
      <c r="K12" s="20">
        <v>0.06</v>
      </c>
      <c r="L12" s="16"/>
      <c r="M12" s="14"/>
      <c r="N12" s="14"/>
      <c r="O12" s="14"/>
      <c r="P12" s="14"/>
      <c r="Q12" s="14"/>
      <c r="R12" s="14"/>
      <c r="S12" s="14"/>
      <c r="T12" s="14"/>
      <c r="U12" s="14"/>
      <c r="V12" s="14"/>
      <c r="W12" s="14"/>
    </row>
    <row r="13" spans="1:23" ht="12.75">
      <c r="A13" s="14"/>
      <c r="B13" s="14"/>
      <c r="C13" s="14" t="s">
        <v>9</v>
      </c>
      <c r="D13" s="14"/>
      <c r="E13" s="35">
        <v>12</v>
      </c>
      <c r="F13" s="35"/>
      <c r="G13" s="35">
        <v>12</v>
      </c>
      <c r="H13" s="35"/>
      <c r="I13" s="35">
        <v>12</v>
      </c>
      <c r="J13" s="35"/>
      <c r="K13" s="35">
        <v>12</v>
      </c>
      <c r="L13" s="16"/>
      <c r="M13" s="14"/>
      <c r="N13" s="14"/>
      <c r="O13" s="14"/>
      <c r="P13" s="14"/>
      <c r="Q13" s="14"/>
      <c r="R13" s="14"/>
      <c r="S13" s="14"/>
      <c r="T13" s="14"/>
      <c r="U13" s="14"/>
      <c r="V13" s="14"/>
      <c r="W13" s="14"/>
    </row>
    <row r="14" spans="1:23" ht="13.5" thickBot="1">
      <c r="A14" s="14"/>
      <c r="B14" s="14"/>
      <c r="C14" s="14"/>
      <c r="D14" s="14"/>
      <c r="E14" s="14"/>
      <c r="F14" s="14"/>
      <c r="G14" s="14"/>
      <c r="H14" s="14"/>
      <c r="I14" s="14"/>
      <c r="J14" s="14"/>
      <c r="K14" s="14"/>
      <c r="L14" s="16"/>
      <c r="M14" s="14"/>
      <c r="N14" s="14"/>
      <c r="O14" s="14"/>
      <c r="P14" s="14"/>
      <c r="Q14" s="14"/>
      <c r="R14" s="14"/>
      <c r="S14" s="14"/>
      <c r="T14" s="14"/>
      <c r="U14" s="14"/>
      <c r="V14" s="14"/>
      <c r="W14" s="14"/>
    </row>
    <row r="15" spans="1:23" ht="13.5" thickBot="1">
      <c r="A15" s="14"/>
      <c r="B15" s="14"/>
      <c r="C15" s="36" t="s">
        <v>45</v>
      </c>
      <c r="D15" s="37"/>
      <c r="E15" s="38">
        <f>(E11*(1+E12))*12</f>
        <v>2100000</v>
      </c>
      <c r="F15" s="38"/>
      <c r="G15" s="38">
        <f>(G11*(1+G12))*12</f>
        <v>2100000</v>
      </c>
      <c r="H15" s="38"/>
      <c r="I15" s="38">
        <f>(I11*(1+I12))*12</f>
        <v>2163000</v>
      </c>
      <c r="J15" s="38"/>
      <c r="K15" s="39">
        <f>(K11*(1+K12))*12</f>
        <v>2292780</v>
      </c>
      <c r="L15" s="16"/>
      <c r="M15" s="40">
        <f>(G15/E15)-1</f>
        <v>0</v>
      </c>
      <c r="N15" s="37"/>
      <c r="O15" s="41">
        <f>(I15/G15)-1</f>
        <v>0.030000000000000027</v>
      </c>
      <c r="P15" s="37"/>
      <c r="Q15" s="41">
        <f>(K15/I15)-1</f>
        <v>0.06000000000000005</v>
      </c>
      <c r="R15" s="37"/>
      <c r="S15" s="41">
        <f>(I15/E15)-1</f>
        <v>0.030000000000000027</v>
      </c>
      <c r="T15" s="41"/>
      <c r="U15" s="41">
        <f>(K15/E15)-1</f>
        <v>0.0918000000000001</v>
      </c>
      <c r="V15" s="37"/>
      <c r="W15" s="42">
        <f>(K15/G15)-1</f>
        <v>0.0918000000000001</v>
      </c>
    </row>
    <row r="16" spans="1:23" ht="13.5" thickBot="1">
      <c r="A16" s="14"/>
      <c r="B16" s="14"/>
      <c r="C16" s="14"/>
      <c r="D16" s="14"/>
      <c r="E16" s="14"/>
      <c r="F16" s="14"/>
      <c r="G16" s="14"/>
      <c r="H16" s="14"/>
      <c r="I16" s="14"/>
      <c r="J16" s="14"/>
      <c r="K16" s="14"/>
      <c r="L16" s="16"/>
      <c r="M16" s="14"/>
      <c r="N16" s="14"/>
      <c r="O16" s="14"/>
      <c r="P16" s="14"/>
      <c r="Q16" s="14"/>
      <c r="R16" s="14"/>
      <c r="S16" s="14"/>
      <c r="T16" s="14"/>
      <c r="U16" s="14"/>
      <c r="V16" s="14"/>
      <c r="W16" s="14"/>
    </row>
    <row r="17" spans="1:23" ht="13.5" thickBot="1">
      <c r="A17" s="14"/>
      <c r="B17" s="43" t="s">
        <v>46</v>
      </c>
      <c r="C17" s="23"/>
      <c r="D17" s="23"/>
      <c r="E17" s="24">
        <f>SUM(E8,E15)</f>
        <v>9084276</v>
      </c>
      <c r="F17" s="24"/>
      <c r="G17" s="24">
        <f>SUM(G8,G15)</f>
        <v>8470956</v>
      </c>
      <c r="H17" s="24"/>
      <c r="I17" s="24">
        <f>SUM(I8,I15)</f>
        <v>4017000</v>
      </c>
      <c r="J17" s="24"/>
      <c r="K17" s="25">
        <f>SUM(K8,K15)</f>
        <v>4202400</v>
      </c>
      <c r="L17" s="16"/>
      <c r="M17" s="26">
        <f>(G17/E17)-1</f>
        <v>-0.06751446125150751</v>
      </c>
      <c r="N17" s="23"/>
      <c r="O17" s="27">
        <f>(I17/G17)-1</f>
        <v>-0.5257914218890997</v>
      </c>
      <c r="P17" s="23"/>
      <c r="Q17" s="27">
        <f>(K17/I17)-1</f>
        <v>0.04615384615384621</v>
      </c>
      <c r="R17" s="23"/>
      <c r="S17" s="27">
        <f>(I17/E17)-1</f>
        <v>-0.5578073585611005</v>
      </c>
      <c r="T17" s="27"/>
      <c r="U17" s="27">
        <f>(K17/E17)-1</f>
        <v>-0.5373984674177668</v>
      </c>
      <c r="V17" s="23"/>
      <c r="W17" s="28">
        <f>(K17/G17)-1</f>
        <v>-0.503904872130135</v>
      </c>
    </row>
    <row r="18" spans="1:23" ht="12.75">
      <c r="A18" s="16"/>
      <c r="B18" s="16"/>
      <c r="C18" s="16"/>
      <c r="D18" s="16"/>
      <c r="E18" s="16"/>
      <c r="F18" s="16"/>
      <c r="G18" s="16"/>
      <c r="H18" s="16"/>
      <c r="I18" s="16"/>
      <c r="J18" s="16"/>
      <c r="K18" s="16"/>
      <c r="L18" s="16"/>
      <c r="M18" s="16"/>
      <c r="N18" s="16"/>
      <c r="O18" s="16"/>
      <c r="P18" s="16"/>
      <c r="Q18" s="16"/>
      <c r="R18" s="16"/>
      <c r="S18" s="16"/>
      <c r="T18" s="16"/>
      <c r="U18" s="16"/>
      <c r="V18" s="16"/>
      <c r="W18" s="16"/>
    </row>
    <row r="19" spans="1:23" ht="12.75">
      <c r="A19" s="16"/>
      <c r="B19" s="16"/>
      <c r="C19" s="16"/>
      <c r="D19" s="16"/>
      <c r="E19" s="16"/>
      <c r="F19" s="16"/>
      <c r="G19" s="16"/>
      <c r="H19" s="16"/>
      <c r="I19" s="16"/>
      <c r="J19" s="16"/>
      <c r="K19" s="16"/>
      <c r="L19" s="16"/>
      <c r="M19" s="16"/>
      <c r="N19" s="16"/>
      <c r="O19" s="16"/>
      <c r="P19" s="16"/>
      <c r="Q19" s="16"/>
      <c r="R19" s="16"/>
      <c r="S19" s="16"/>
      <c r="T19" s="16"/>
      <c r="U19" s="16"/>
      <c r="V19" s="16"/>
      <c r="W19" s="16"/>
    </row>
    <row r="20" spans="1:23" ht="12.75">
      <c r="A20" s="13" t="s">
        <v>16</v>
      </c>
      <c r="B20" s="14"/>
      <c r="C20" s="14"/>
      <c r="D20" s="14"/>
      <c r="E20" s="15" t="s">
        <v>14</v>
      </c>
      <c r="F20" s="14"/>
      <c r="G20" s="15" t="s">
        <v>81</v>
      </c>
      <c r="H20" s="14"/>
      <c r="I20" s="15" t="s">
        <v>17</v>
      </c>
      <c r="J20" s="29"/>
      <c r="K20" s="30" t="s">
        <v>11</v>
      </c>
      <c r="L20" s="14"/>
      <c r="M20" s="14"/>
      <c r="N20" s="14"/>
      <c r="O20" s="14"/>
      <c r="P20" s="14"/>
      <c r="Q20" s="14"/>
      <c r="R20" s="14"/>
      <c r="S20" s="14"/>
      <c r="T20" s="14"/>
      <c r="U20" s="14"/>
      <c r="V20" s="14"/>
      <c r="W20" s="14"/>
    </row>
    <row r="21" spans="1:23" ht="13.5" thickBot="1">
      <c r="A21" s="14"/>
      <c r="B21" s="14"/>
      <c r="C21" s="14"/>
      <c r="D21" s="14"/>
      <c r="E21" s="14"/>
      <c r="F21" s="14"/>
      <c r="G21" s="14"/>
      <c r="H21" s="14"/>
      <c r="I21" s="14"/>
      <c r="J21" s="29"/>
      <c r="K21" s="29"/>
      <c r="L21" s="14"/>
      <c r="M21" s="14"/>
      <c r="N21" s="14"/>
      <c r="O21" s="14"/>
      <c r="P21" s="14"/>
      <c r="Q21" s="14"/>
      <c r="R21" s="14"/>
      <c r="S21" s="14"/>
      <c r="T21" s="14"/>
      <c r="U21" s="14"/>
      <c r="V21" s="14"/>
      <c r="W21" s="14"/>
    </row>
    <row r="22" spans="1:23" ht="13.5" thickBot="1">
      <c r="A22" s="14"/>
      <c r="B22" s="43" t="s">
        <v>46</v>
      </c>
      <c r="C22" s="23"/>
      <c r="D22" s="23"/>
      <c r="E22" s="24">
        <f>$I$17</f>
        <v>4017000</v>
      </c>
      <c r="F22" s="23"/>
      <c r="G22" s="24">
        <f>'[1]Annualization'!$K$46</f>
        <v>8549367.38486842</v>
      </c>
      <c r="H22" s="23"/>
      <c r="I22" s="24">
        <f>$G$22</f>
        <v>8549367.38486842</v>
      </c>
      <c r="J22" s="23"/>
      <c r="K22" s="25">
        <f>(I22/365)*49</f>
        <v>1147723.292763158</v>
      </c>
      <c r="L22" s="14"/>
      <c r="M22" s="14"/>
      <c r="N22" s="14"/>
      <c r="O22" s="14"/>
      <c r="P22" s="14"/>
      <c r="Q22" s="14"/>
      <c r="R22" s="14"/>
      <c r="S22" s="14"/>
      <c r="T22" s="14"/>
      <c r="U22" s="14"/>
      <c r="V22" s="14"/>
      <c r="W22" s="14"/>
    </row>
    <row r="23" spans="1:23" ht="12.75">
      <c r="A23" s="14"/>
      <c r="B23" s="14"/>
      <c r="C23" s="14"/>
      <c r="D23" s="14"/>
      <c r="E23" s="14"/>
      <c r="F23" s="14"/>
      <c r="G23" s="14"/>
      <c r="H23" s="14"/>
      <c r="I23" s="14"/>
      <c r="J23" s="14"/>
      <c r="K23" s="14"/>
      <c r="L23" s="14"/>
      <c r="M23" s="14"/>
      <c r="N23" s="14"/>
      <c r="O23" s="14"/>
      <c r="P23" s="14"/>
      <c r="Q23" s="14"/>
      <c r="R23" s="14"/>
      <c r="S23" s="14"/>
      <c r="T23" s="14"/>
      <c r="U23" s="14"/>
      <c r="V23" s="14"/>
      <c r="W23" s="14"/>
    </row>
    <row r="24" spans="1:23" ht="12.75">
      <c r="A24" s="13" t="s">
        <v>18</v>
      </c>
      <c r="B24" s="14"/>
      <c r="C24" s="14"/>
      <c r="D24" s="14"/>
      <c r="E24" s="15" t="s">
        <v>15</v>
      </c>
      <c r="F24" s="14"/>
      <c r="G24" s="15" t="s">
        <v>47</v>
      </c>
      <c r="H24" s="14"/>
      <c r="I24" s="15" t="s">
        <v>20</v>
      </c>
      <c r="J24" s="14"/>
      <c r="K24" s="14"/>
      <c r="L24" s="14"/>
      <c r="M24" s="14"/>
      <c r="N24" s="14"/>
      <c r="O24" s="14"/>
      <c r="P24" s="14"/>
      <c r="Q24" s="14"/>
      <c r="R24" s="14"/>
      <c r="S24" s="14"/>
      <c r="T24" s="14"/>
      <c r="U24" s="14"/>
      <c r="V24" s="14"/>
      <c r="W24" s="14"/>
    </row>
    <row r="25" spans="1:23" ht="13.5" thickBot="1">
      <c r="A25" s="14"/>
      <c r="B25" s="14"/>
      <c r="C25" s="14"/>
      <c r="D25" s="14"/>
      <c r="E25" s="14"/>
      <c r="F25" s="14"/>
      <c r="G25" s="14"/>
      <c r="H25" s="14"/>
      <c r="I25" s="14"/>
      <c r="J25" s="14"/>
      <c r="K25" s="14"/>
      <c r="L25" s="14"/>
      <c r="M25" s="14"/>
      <c r="N25" s="14"/>
      <c r="O25" s="14"/>
      <c r="P25" s="14"/>
      <c r="Q25" s="14"/>
      <c r="R25" s="14"/>
      <c r="S25" s="14"/>
      <c r="T25" s="14"/>
      <c r="U25" s="14"/>
      <c r="V25" s="14"/>
      <c r="W25" s="14"/>
    </row>
    <row r="26" spans="1:23" ht="13.5" thickBot="1">
      <c r="A26" s="14"/>
      <c r="B26" s="43" t="s">
        <v>46</v>
      </c>
      <c r="C26" s="23"/>
      <c r="D26" s="23"/>
      <c r="E26" s="24">
        <f>$K$17</f>
        <v>4202400</v>
      </c>
      <c r="F26" s="23"/>
      <c r="G26" s="24">
        <f>G22*(1.03)</f>
        <v>8805848.406414473</v>
      </c>
      <c r="H26" s="23"/>
      <c r="I26" s="25">
        <f>$E$26</f>
        <v>4202400</v>
      </c>
      <c r="J26" s="14"/>
      <c r="K26" s="14"/>
      <c r="L26" s="14"/>
      <c r="M26" s="14"/>
      <c r="N26" s="14"/>
      <c r="O26" s="14"/>
      <c r="P26" s="14"/>
      <c r="Q26" s="14"/>
      <c r="R26" s="14"/>
      <c r="S26" s="14"/>
      <c r="T26" s="14"/>
      <c r="U26" s="14"/>
      <c r="V26" s="14"/>
      <c r="W26" s="14"/>
    </row>
    <row r="27" spans="1:23" ht="12.75">
      <c r="A27" s="14"/>
      <c r="B27" s="14"/>
      <c r="C27" s="14"/>
      <c r="D27" s="14"/>
      <c r="E27" s="14"/>
      <c r="F27" s="14"/>
      <c r="G27" s="14"/>
      <c r="H27" s="14"/>
      <c r="I27" s="14"/>
      <c r="J27" s="14"/>
      <c r="K27" s="14"/>
      <c r="L27" s="14"/>
      <c r="M27" s="14"/>
      <c r="N27" s="14"/>
      <c r="O27" s="14"/>
      <c r="P27" s="14"/>
      <c r="Q27" s="14"/>
      <c r="R27" s="14"/>
      <c r="S27" s="14"/>
      <c r="T27" s="14"/>
      <c r="U27" s="14"/>
      <c r="V27" s="14"/>
      <c r="W27" s="14"/>
    </row>
    <row r="28" spans="1:23" ht="12.75">
      <c r="A28" s="13" t="s">
        <v>19</v>
      </c>
      <c r="B28" s="14"/>
      <c r="C28" s="14"/>
      <c r="D28" s="14"/>
      <c r="E28" s="15" t="s">
        <v>33</v>
      </c>
      <c r="F28" s="14"/>
      <c r="G28" s="14"/>
      <c r="H28" s="14"/>
      <c r="I28" s="14"/>
      <c r="J28" s="14"/>
      <c r="K28" s="14"/>
      <c r="L28" s="14"/>
      <c r="M28" s="14"/>
      <c r="N28" s="14"/>
      <c r="O28" s="14"/>
      <c r="P28" s="14"/>
      <c r="Q28" s="14"/>
      <c r="R28" s="14"/>
      <c r="S28" s="14"/>
      <c r="T28" s="14"/>
      <c r="U28" s="14"/>
      <c r="V28" s="14"/>
      <c r="W28" s="14"/>
    </row>
    <row r="29" spans="1:23" ht="12.75">
      <c r="A29" s="13"/>
      <c r="B29" s="14"/>
      <c r="C29" s="14"/>
      <c r="D29" s="14"/>
      <c r="E29" s="15"/>
      <c r="F29" s="14"/>
      <c r="G29" s="14"/>
      <c r="H29" s="14"/>
      <c r="I29" s="14"/>
      <c r="J29" s="14"/>
      <c r="K29" s="14"/>
      <c r="L29" s="14"/>
      <c r="M29" s="14"/>
      <c r="N29" s="14"/>
      <c r="O29" s="14"/>
      <c r="P29" s="14"/>
      <c r="Q29" s="14"/>
      <c r="R29" s="14"/>
      <c r="S29" s="14"/>
      <c r="T29" s="14"/>
      <c r="U29" s="14"/>
      <c r="V29" s="14"/>
      <c r="W29" s="14"/>
    </row>
    <row r="30" spans="1:23" ht="12.75">
      <c r="A30" s="14"/>
      <c r="B30" s="34" t="s">
        <v>40</v>
      </c>
      <c r="C30" s="14"/>
      <c r="D30" s="14"/>
      <c r="E30" s="14"/>
      <c r="F30" s="14"/>
      <c r="G30" s="14"/>
      <c r="H30" s="14"/>
      <c r="I30" s="14"/>
      <c r="J30" s="14"/>
      <c r="K30" s="14"/>
      <c r="L30" s="14"/>
      <c r="M30" s="14"/>
      <c r="N30" s="14"/>
      <c r="O30" s="14"/>
      <c r="P30" s="14"/>
      <c r="Q30" s="14"/>
      <c r="R30" s="14"/>
      <c r="S30" s="14"/>
      <c r="T30" s="14"/>
      <c r="U30" s="14"/>
      <c r="V30" s="14"/>
      <c r="W30" s="14"/>
    </row>
    <row r="31" spans="1:23" ht="12.75">
      <c r="A31" s="14"/>
      <c r="B31" s="14"/>
      <c r="C31" s="14" t="s">
        <v>12</v>
      </c>
      <c r="D31" s="14"/>
      <c r="E31" s="19">
        <f>$K$8</f>
        <v>1909620</v>
      </c>
      <c r="F31" s="14"/>
      <c r="G31" s="14"/>
      <c r="H31" s="14"/>
      <c r="I31" s="14"/>
      <c r="J31" s="14"/>
      <c r="K31" s="14"/>
      <c r="L31" s="14"/>
      <c r="M31" s="14"/>
      <c r="N31" s="14"/>
      <c r="O31" s="14"/>
      <c r="P31" s="14"/>
      <c r="Q31" s="14"/>
      <c r="R31" s="14"/>
      <c r="S31" s="14"/>
      <c r="T31" s="14"/>
      <c r="U31" s="14"/>
      <c r="V31" s="14"/>
      <c r="W31" s="14"/>
    </row>
    <row r="32" spans="1:23" ht="13.5" thickBot="1">
      <c r="A32" s="14"/>
      <c r="B32" s="14"/>
      <c r="C32" s="14" t="s">
        <v>8</v>
      </c>
      <c r="D32" s="14"/>
      <c r="E32" s="20">
        <v>0.03</v>
      </c>
      <c r="F32" s="14"/>
      <c r="G32" s="14"/>
      <c r="H32" s="14"/>
      <c r="I32" s="14"/>
      <c r="J32" s="14"/>
      <c r="K32" s="14"/>
      <c r="L32" s="14"/>
      <c r="M32" s="14"/>
      <c r="N32" s="14"/>
      <c r="O32" s="14"/>
      <c r="P32" s="14"/>
      <c r="Q32" s="14"/>
      <c r="R32" s="14"/>
      <c r="S32" s="14"/>
      <c r="T32" s="14"/>
      <c r="U32" s="14"/>
      <c r="V32" s="14"/>
      <c r="W32" s="14"/>
    </row>
    <row r="33" spans="1:23" ht="13.5" thickBot="1">
      <c r="A33" s="14"/>
      <c r="B33" s="14"/>
      <c r="C33" s="36" t="s">
        <v>13</v>
      </c>
      <c r="D33" s="37"/>
      <c r="E33" s="39">
        <f>(E31*(1+E32))</f>
        <v>1966908.6</v>
      </c>
      <c r="F33" s="14"/>
      <c r="G33" s="14"/>
      <c r="H33" s="14"/>
      <c r="I33" s="14"/>
      <c r="J33" s="14"/>
      <c r="K33" s="14"/>
      <c r="L33" s="14"/>
      <c r="M33" s="14"/>
      <c r="N33" s="14"/>
      <c r="O33" s="14"/>
      <c r="P33" s="14"/>
      <c r="Q33" s="14"/>
      <c r="R33" s="14"/>
      <c r="S33" s="14"/>
      <c r="T33" s="14"/>
      <c r="U33" s="14"/>
      <c r="V33" s="14"/>
      <c r="W33" s="14"/>
    </row>
    <row r="34" spans="1:23" ht="12.75">
      <c r="A34" s="29"/>
      <c r="B34" s="29"/>
      <c r="C34" s="32"/>
      <c r="D34" s="32"/>
      <c r="E34" s="33"/>
      <c r="F34" s="14"/>
      <c r="G34" s="14"/>
      <c r="H34" s="14"/>
      <c r="I34" s="14"/>
      <c r="J34" s="14"/>
      <c r="K34" s="14"/>
      <c r="L34" s="14"/>
      <c r="M34" s="14"/>
      <c r="N34" s="14"/>
      <c r="O34" s="14"/>
      <c r="P34" s="14"/>
      <c r="Q34" s="14"/>
      <c r="R34" s="14"/>
      <c r="S34" s="14"/>
      <c r="T34" s="14"/>
      <c r="U34" s="14"/>
      <c r="V34" s="14"/>
      <c r="W34" s="14"/>
    </row>
    <row r="35" spans="1:23" ht="12.75">
      <c r="A35" s="29"/>
      <c r="B35" s="17" t="s">
        <v>43</v>
      </c>
      <c r="C35" s="32"/>
      <c r="D35" s="32"/>
      <c r="E35" s="33"/>
      <c r="F35" s="14"/>
      <c r="G35" s="14"/>
      <c r="H35" s="14"/>
      <c r="I35" s="14"/>
      <c r="J35" s="14"/>
      <c r="K35" s="14"/>
      <c r="L35" s="14"/>
      <c r="M35" s="14"/>
      <c r="N35" s="14"/>
      <c r="O35" s="14"/>
      <c r="P35" s="14"/>
      <c r="Q35" s="14"/>
      <c r="R35" s="14"/>
      <c r="S35" s="14"/>
      <c r="T35" s="14"/>
      <c r="U35" s="14"/>
      <c r="V35" s="14"/>
      <c r="W35" s="14"/>
    </row>
    <row r="36" spans="1:23" ht="12.75">
      <c r="A36" s="29"/>
      <c r="B36" s="29"/>
      <c r="C36" s="14" t="s">
        <v>12</v>
      </c>
      <c r="D36" s="14"/>
      <c r="E36" s="19">
        <f>$K$15</f>
        <v>2292780</v>
      </c>
      <c r="F36" s="14"/>
      <c r="G36" s="14"/>
      <c r="H36" s="14"/>
      <c r="I36" s="14"/>
      <c r="J36" s="14"/>
      <c r="K36" s="14"/>
      <c r="L36" s="14"/>
      <c r="M36" s="14"/>
      <c r="N36" s="14"/>
      <c r="O36" s="14"/>
      <c r="P36" s="14"/>
      <c r="Q36" s="14"/>
      <c r="R36" s="14"/>
      <c r="S36" s="14"/>
      <c r="T36" s="14"/>
      <c r="U36" s="14"/>
      <c r="V36" s="14"/>
      <c r="W36" s="14"/>
    </row>
    <row r="37" spans="1:23" ht="13.5" thickBot="1">
      <c r="A37" s="29"/>
      <c r="B37" s="29"/>
      <c r="C37" s="14" t="s">
        <v>8</v>
      </c>
      <c r="D37" s="14"/>
      <c r="E37" s="20">
        <v>0.06</v>
      </c>
      <c r="F37" s="14"/>
      <c r="G37" s="14"/>
      <c r="H37" s="14"/>
      <c r="I37" s="14"/>
      <c r="J37" s="14"/>
      <c r="K37" s="14"/>
      <c r="L37" s="14"/>
      <c r="M37" s="14"/>
      <c r="N37" s="14"/>
      <c r="O37" s="14"/>
      <c r="P37" s="14"/>
      <c r="Q37" s="14"/>
      <c r="R37" s="14"/>
      <c r="S37" s="14"/>
      <c r="T37" s="14"/>
      <c r="U37" s="14"/>
      <c r="V37" s="14"/>
      <c r="W37" s="14"/>
    </row>
    <row r="38" spans="1:23" ht="13.5" thickBot="1">
      <c r="A38" s="29"/>
      <c r="B38" s="29"/>
      <c r="C38" s="36" t="s">
        <v>13</v>
      </c>
      <c r="D38" s="37"/>
      <c r="E38" s="39">
        <f>(E36*(1+E37))</f>
        <v>2430346.8000000003</v>
      </c>
      <c r="F38" s="14"/>
      <c r="G38" s="14"/>
      <c r="H38" s="14"/>
      <c r="I38" s="14"/>
      <c r="J38" s="14"/>
      <c r="K38" s="14"/>
      <c r="L38" s="14"/>
      <c r="M38" s="14"/>
      <c r="N38" s="14"/>
      <c r="O38" s="14"/>
      <c r="P38" s="14"/>
      <c r="Q38" s="14"/>
      <c r="R38" s="14"/>
      <c r="S38" s="14"/>
      <c r="T38" s="14"/>
      <c r="U38" s="14"/>
      <c r="V38" s="14"/>
      <c r="W38" s="14"/>
    </row>
    <row r="39" spans="1:23" ht="13.5" thickBot="1">
      <c r="A39" s="14"/>
      <c r="B39" s="14"/>
      <c r="C39" s="14"/>
      <c r="D39" s="14"/>
      <c r="E39" s="19"/>
      <c r="F39" s="14"/>
      <c r="G39" s="14"/>
      <c r="H39" s="14"/>
      <c r="I39" s="14"/>
      <c r="J39" s="14"/>
      <c r="K39" s="14"/>
      <c r="L39" s="14"/>
      <c r="M39" s="14"/>
      <c r="N39" s="14"/>
      <c r="O39" s="14"/>
      <c r="P39" s="14"/>
      <c r="Q39" s="14"/>
      <c r="R39" s="14"/>
      <c r="S39" s="14"/>
      <c r="T39" s="14"/>
      <c r="U39" s="14"/>
      <c r="V39" s="14"/>
      <c r="W39" s="14"/>
    </row>
    <row r="40" spans="1:23" ht="13.5" thickBot="1">
      <c r="A40" s="14"/>
      <c r="B40" s="43" t="s">
        <v>46</v>
      </c>
      <c r="C40" s="23"/>
      <c r="D40" s="23"/>
      <c r="E40" s="25">
        <f>E33+E38</f>
        <v>4397255.4</v>
      </c>
      <c r="F40" s="14"/>
      <c r="G40" s="14"/>
      <c r="H40" s="14"/>
      <c r="I40" s="14"/>
      <c r="J40" s="14"/>
      <c r="K40" s="14"/>
      <c r="L40" s="14"/>
      <c r="M40" s="14"/>
      <c r="N40" s="14"/>
      <c r="O40" s="14"/>
      <c r="P40" s="14"/>
      <c r="Q40" s="14"/>
      <c r="R40" s="14"/>
      <c r="S40" s="14"/>
      <c r="T40" s="14"/>
      <c r="U40" s="14"/>
      <c r="V40" s="14"/>
      <c r="W40" s="14"/>
    </row>
    <row r="41" spans="1:23" ht="12.75">
      <c r="A41" s="14"/>
      <c r="B41" s="14"/>
      <c r="C41" s="14"/>
      <c r="D41" s="14"/>
      <c r="E41" s="19"/>
      <c r="F41" s="14"/>
      <c r="G41" s="14"/>
      <c r="H41" s="14"/>
      <c r="I41" s="14"/>
      <c r="J41" s="14"/>
      <c r="K41" s="14"/>
      <c r="L41" s="14"/>
      <c r="M41" s="14"/>
      <c r="N41" s="14"/>
      <c r="O41" s="14"/>
      <c r="P41" s="14"/>
      <c r="Q41" s="14"/>
      <c r="R41" s="14"/>
      <c r="S41" s="14"/>
      <c r="T41" s="14"/>
      <c r="U41" s="14"/>
      <c r="V41" s="14"/>
      <c r="W41" s="14"/>
    </row>
    <row r="42" spans="1:23" ht="12.75">
      <c r="A42" s="13" t="s">
        <v>21</v>
      </c>
      <c r="B42" s="14"/>
      <c r="C42" s="14"/>
      <c r="D42" s="14"/>
      <c r="E42" s="15" t="s">
        <v>22</v>
      </c>
      <c r="F42" s="14"/>
      <c r="G42" s="14"/>
      <c r="H42" s="14"/>
      <c r="I42" s="14"/>
      <c r="J42" s="14"/>
      <c r="K42" s="14"/>
      <c r="L42" s="14"/>
      <c r="M42" s="14"/>
      <c r="N42" s="14"/>
      <c r="O42" s="14"/>
      <c r="P42" s="14"/>
      <c r="Q42" s="14"/>
      <c r="R42" s="14"/>
      <c r="S42" s="14"/>
      <c r="T42" s="14"/>
      <c r="U42" s="14"/>
      <c r="V42" s="14"/>
      <c r="W42" s="14"/>
    </row>
    <row r="43" spans="1:23" ht="12.75">
      <c r="A43" s="14"/>
      <c r="B43" s="14"/>
      <c r="C43" s="14"/>
      <c r="D43" s="14"/>
      <c r="E43" s="14"/>
      <c r="F43" s="14"/>
      <c r="G43" s="14"/>
      <c r="H43" s="14"/>
      <c r="I43" s="14"/>
      <c r="J43" s="14"/>
      <c r="K43" s="14"/>
      <c r="L43" s="14"/>
      <c r="M43" s="14"/>
      <c r="N43" s="14"/>
      <c r="O43" s="14"/>
      <c r="P43" s="14"/>
      <c r="Q43" s="14"/>
      <c r="R43" s="14"/>
      <c r="S43" s="14"/>
      <c r="T43" s="14"/>
      <c r="U43" s="14"/>
      <c r="V43" s="14"/>
      <c r="W43" s="14"/>
    </row>
    <row r="44" spans="1:23" ht="12.75">
      <c r="A44" s="14"/>
      <c r="B44" s="34" t="s">
        <v>40</v>
      </c>
      <c r="C44" s="14"/>
      <c r="D44" s="14"/>
      <c r="E44" s="14"/>
      <c r="F44" s="14"/>
      <c r="G44" s="14"/>
      <c r="H44" s="14"/>
      <c r="I44" s="14"/>
      <c r="J44" s="14"/>
      <c r="K44" s="14"/>
      <c r="L44" s="14"/>
      <c r="M44" s="14"/>
      <c r="N44" s="14"/>
      <c r="O44" s="14"/>
      <c r="P44" s="14"/>
      <c r="Q44" s="14"/>
      <c r="R44" s="14"/>
      <c r="S44" s="14"/>
      <c r="T44" s="14"/>
      <c r="U44" s="14"/>
      <c r="V44" s="14"/>
      <c r="W44" s="14"/>
    </row>
    <row r="45" spans="1:23" ht="12.75">
      <c r="A45" s="14"/>
      <c r="B45" s="14"/>
      <c r="C45" s="14" t="s">
        <v>12</v>
      </c>
      <c r="D45" s="14"/>
      <c r="E45" s="19">
        <f>$E$33</f>
        <v>1966908.6</v>
      </c>
      <c r="F45" s="14"/>
      <c r="G45" s="14"/>
      <c r="H45" s="14"/>
      <c r="I45" s="14"/>
      <c r="J45" s="14"/>
      <c r="K45" s="14"/>
      <c r="L45" s="14"/>
      <c r="M45" s="14"/>
      <c r="N45" s="14"/>
      <c r="O45" s="14"/>
      <c r="P45" s="14"/>
      <c r="Q45" s="14"/>
      <c r="R45" s="14"/>
      <c r="S45" s="14"/>
      <c r="T45" s="14"/>
      <c r="U45" s="14"/>
      <c r="V45" s="14"/>
      <c r="W45" s="14"/>
    </row>
    <row r="46" spans="1:23" ht="13.5" thickBot="1">
      <c r="A46" s="14"/>
      <c r="B46" s="14"/>
      <c r="C46" s="14" t="s">
        <v>8</v>
      </c>
      <c r="D46" s="14"/>
      <c r="E46" s="20">
        <v>0.03</v>
      </c>
      <c r="F46" s="14"/>
      <c r="G46" s="14"/>
      <c r="H46" s="14"/>
      <c r="I46" s="14"/>
      <c r="J46" s="14"/>
      <c r="K46" s="14"/>
      <c r="L46" s="14"/>
      <c r="M46" s="14"/>
      <c r="N46" s="14"/>
      <c r="O46" s="14"/>
      <c r="P46" s="14"/>
      <c r="Q46" s="14"/>
      <c r="R46" s="14"/>
      <c r="S46" s="14"/>
      <c r="T46" s="14"/>
      <c r="U46" s="14"/>
      <c r="V46" s="14"/>
      <c r="W46" s="14"/>
    </row>
    <row r="47" spans="1:23" ht="13.5" thickBot="1">
      <c r="A47" s="14"/>
      <c r="B47" s="14"/>
      <c r="C47" s="36" t="s">
        <v>13</v>
      </c>
      <c r="D47" s="37"/>
      <c r="E47" s="39">
        <f>(E45*(1+E46))</f>
        <v>2025915.8580000002</v>
      </c>
      <c r="F47" s="14"/>
      <c r="G47" s="14"/>
      <c r="H47" s="14"/>
      <c r="I47" s="14"/>
      <c r="J47" s="14"/>
      <c r="K47" s="14"/>
      <c r="L47" s="14"/>
      <c r="M47" s="14"/>
      <c r="N47" s="14"/>
      <c r="O47" s="14"/>
      <c r="P47" s="14"/>
      <c r="Q47" s="14"/>
      <c r="R47" s="14"/>
      <c r="S47" s="14"/>
      <c r="T47" s="14"/>
      <c r="U47" s="14"/>
      <c r="V47" s="14"/>
      <c r="W47" s="14"/>
    </row>
    <row r="48" spans="1:23" ht="12.75">
      <c r="A48" s="13"/>
      <c r="B48" s="29"/>
      <c r="C48" s="32"/>
      <c r="D48" s="32"/>
      <c r="E48" s="33"/>
      <c r="F48" s="14"/>
      <c r="G48" s="14"/>
      <c r="H48" s="14"/>
      <c r="I48" s="14"/>
      <c r="J48" s="14"/>
      <c r="K48" s="14"/>
      <c r="L48" s="14"/>
      <c r="M48" s="14"/>
      <c r="N48" s="14"/>
      <c r="O48" s="14"/>
      <c r="P48" s="14"/>
      <c r="Q48" s="14"/>
      <c r="R48" s="14"/>
      <c r="S48" s="14"/>
      <c r="T48" s="14"/>
      <c r="U48" s="14"/>
      <c r="V48" s="14"/>
      <c r="W48" s="14"/>
    </row>
    <row r="49" spans="1:23" ht="12.75">
      <c r="A49" s="14"/>
      <c r="B49" s="17" t="s">
        <v>43</v>
      </c>
      <c r="C49" s="32"/>
      <c r="D49" s="32"/>
      <c r="E49" s="33"/>
      <c r="F49" s="14"/>
      <c r="G49" s="14"/>
      <c r="H49" s="14"/>
      <c r="I49" s="14"/>
      <c r="J49" s="14"/>
      <c r="K49" s="14"/>
      <c r="L49" s="14"/>
      <c r="M49" s="14"/>
      <c r="N49" s="14"/>
      <c r="O49" s="14"/>
      <c r="P49" s="14"/>
      <c r="Q49" s="14"/>
      <c r="R49" s="14"/>
      <c r="S49" s="14"/>
      <c r="T49" s="14"/>
      <c r="U49" s="14"/>
      <c r="V49" s="14"/>
      <c r="W49" s="14"/>
    </row>
    <row r="50" spans="1:23" ht="12.75">
      <c r="A50" s="14"/>
      <c r="B50" s="29"/>
      <c r="C50" s="14" t="s">
        <v>12</v>
      </c>
      <c r="D50" s="14"/>
      <c r="E50" s="19">
        <f>$E$38</f>
        <v>2430346.8000000003</v>
      </c>
      <c r="F50" s="14"/>
      <c r="G50" s="14"/>
      <c r="H50" s="14"/>
      <c r="I50" s="14"/>
      <c r="J50" s="14"/>
      <c r="K50" s="14"/>
      <c r="L50" s="14"/>
      <c r="M50" s="14"/>
      <c r="N50" s="14"/>
      <c r="O50" s="14"/>
      <c r="P50" s="14"/>
      <c r="Q50" s="14"/>
      <c r="R50" s="14"/>
      <c r="S50" s="14"/>
      <c r="T50" s="14"/>
      <c r="U50" s="14"/>
      <c r="V50" s="14"/>
      <c r="W50" s="14"/>
    </row>
    <row r="51" spans="1:23" ht="13.5" thickBot="1">
      <c r="A51" s="14"/>
      <c r="B51" s="29"/>
      <c r="C51" s="14" t="s">
        <v>8</v>
      </c>
      <c r="D51" s="14"/>
      <c r="E51" s="20">
        <v>0.06</v>
      </c>
      <c r="F51" s="14"/>
      <c r="G51" s="14"/>
      <c r="H51" s="14"/>
      <c r="I51" s="14"/>
      <c r="J51" s="14"/>
      <c r="K51" s="14"/>
      <c r="L51" s="14"/>
      <c r="M51" s="14"/>
      <c r="N51" s="14"/>
      <c r="O51" s="14"/>
      <c r="P51" s="14"/>
      <c r="Q51" s="14"/>
      <c r="R51" s="14"/>
      <c r="S51" s="14"/>
      <c r="T51" s="14"/>
      <c r="U51" s="14"/>
      <c r="V51" s="14"/>
      <c r="W51" s="14"/>
    </row>
    <row r="52" spans="1:23" ht="13.5" thickBot="1">
      <c r="A52" s="14"/>
      <c r="B52" s="29"/>
      <c r="C52" s="36" t="s">
        <v>13</v>
      </c>
      <c r="D52" s="37"/>
      <c r="E52" s="39">
        <f>(E50*(1+E51))</f>
        <v>2576167.6080000005</v>
      </c>
      <c r="F52" s="14"/>
      <c r="G52" s="14"/>
      <c r="H52" s="14"/>
      <c r="I52" s="14"/>
      <c r="J52" s="14"/>
      <c r="K52" s="14"/>
      <c r="L52" s="14"/>
      <c r="M52" s="14"/>
      <c r="N52" s="14"/>
      <c r="O52" s="14"/>
      <c r="P52" s="14"/>
      <c r="Q52" s="14"/>
      <c r="R52" s="14"/>
      <c r="S52" s="14"/>
      <c r="T52" s="14"/>
      <c r="U52" s="14"/>
      <c r="V52" s="14"/>
      <c r="W52" s="14"/>
    </row>
    <row r="53" spans="1:23" ht="13.5" thickBot="1">
      <c r="A53" s="14"/>
      <c r="B53" s="14"/>
      <c r="C53" s="14"/>
      <c r="D53" s="14"/>
      <c r="E53" s="19"/>
      <c r="F53" s="14"/>
      <c r="G53" s="14"/>
      <c r="H53" s="14"/>
      <c r="I53" s="14"/>
      <c r="J53" s="14"/>
      <c r="K53" s="14"/>
      <c r="L53" s="14"/>
      <c r="M53" s="14"/>
      <c r="N53" s="14"/>
      <c r="O53" s="14"/>
      <c r="P53" s="14"/>
      <c r="Q53" s="14"/>
      <c r="R53" s="14"/>
      <c r="S53" s="14"/>
      <c r="T53" s="14"/>
      <c r="U53" s="14"/>
      <c r="V53" s="14"/>
      <c r="W53" s="14"/>
    </row>
    <row r="54" spans="1:23" ht="13.5" thickBot="1">
      <c r="A54" s="14"/>
      <c r="B54" s="43" t="s">
        <v>46</v>
      </c>
      <c r="C54" s="23"/>
      <c r="D54" s="23"/>
      <c r="E54" s="25">
        <f>E47+E52</f>
        <v>4602083.466000001</v>
      </c>
      <c r="F54" s="14"/>
      <c r="G54" s="14"/>
      <c r="H54" s="14"/>
      <c r="I54" s="14"/>
      <c r="J54" s="14"/>
      <c r="K54" s="14"/>
      <c r="L54" s="14"/>
      <c r="M54" s="14"/>
      <c r="N54" s="14"/>
      <c r="O54" s="14"/>
      <c r="P54" s="14"/>
      <c r="Q54" s="14"/>
      <c r="R54" s="14"/>
      <c r="S54" s="14"/>
      <c r="T54" s="14"/>
      <c r="U54" s="14"/>
      <c r="V54" s="14"/>
      <c r="W54" s="14"/>
    </row>
    <row r="55" spans="1:23" ht="12.75">
      <c r="A55" s="14"/>
      <c r="B55" s="14"/>
      <c r="C55" s="14"/>
      <c r="D55" s="14"/>
      <c r="E55" s="14"/>
      <c r="F55" s="14"/>
      <c r="G55" s="14"/>
      <c r="H55" s="14"/>
      <c r="I55" s="14"/>
      <c r="J55" s="14"/>
      <c r="K55" s="14"/>
      <c r="L55" s="14"/>
      <c r="M55" s="14"/>
      <c r="N55" s="14"/>
      <c r="O55" s="14"/>
      <c r="P55" s="14"/>
      <c r="Q55" s="14"/>
      <c r="R55" s="14"/>
      <c r="S55" s="14"/>
      <c r="T55" s="14"/>
      <c r="U55" s="14"/>
      <c r="V55" s="14"/>
      <c r="W55" s="14"/>
    </row>
    <row r="56" spans="1:23" ht="12.75">
      <c r="A56" s="13" t="s">
        <v>23</v>
      </c>
      <c r="B56" s="14"/>
      <c r="C56" s="14"/>
      <c r="D56" s="14"/>
      <c r="E56" s="15" t="s">
        <v>24</v>
      </c>
      <c r="F56" s="14"/>
      <c r="G56" s="14"/>
      <c r="H56" s="14"/>
      <c r="I56" s="14"/>
      <c r="J56" s="14"/>
      <c r="K56" s="14"/>
      <c r="L56" s="14"/>
      <c r="M56" s="14"/>
      <c r="N56" s="14"/>
      <c r="O56" s="14"/>
      <c r="P56" s="14"/>
      <c r="Q56" s="14"/>
      <c r="R56" s="14"/>
      <c r="S56" s="14"/>
      <c r="T56" s="14"/>
      <c r="U56" s="14"/>
      <c r="V56" s="14"/>
      <c r="W56" s="14"/>
    </row>
    <row r="57" spans="1:23" ht="12.75">
      <c r="A57" s="14"/>
      <c r="B57" s="14"/>
      <c r="C57" s="14"/>
      <c r="D57" s="14"/>
      <c r="E57" s="14"/>
      <c r="F57" s="14"/>
      <c r="G57" s="14"/>
      <c r="H57" s="14"/>
      <c r="I57" s="14"/>
      <c r="J57" s="14"/>
      <c r="K57" s="14"/>
      <c r="L57" s="14"/>
      <c r="M57" s="14"/>
      <c r="N57" s="14"/>
      <c r="O57" s="14"/>
      <c r="P57" s="14"/>
      <c r="Q57" s="14"/>
      <c r="R57" s="14"/>
      <c r="S57" s="14"/>
      <c r="T57" s="14"/>
      <c r="U57" s="14"/>
      <c r="V57" s="14"/>
      <c r="W57" s="14"/>
    </row>
    <row r="58" spans="1:23" ht="12.75">
      <c r="A58" s="14"/>
      <c r="B58" s="34" t="s">
        <v>40</v>
      </c>
      <c r="C58" s="14"/>
      <c r="D58" s="14"/>
      <c r="E58" s="14"/>
      <c r="F58" s="14"/>
      <c r="G58" s="14"/>
      <c r="H58" s="14"/>
      <c r="I58" s="14"/>
      <c r="J58" s="14"/>
      <c r="K58" s="14"/>
      <c r="L58" s="14"/>
      <c r="M58" s="14"/>
      <c r="N58" s="14"/>
      <c r="O58" s="14"/>
      <c r="P58" s="14"/>
      <c r="Q58" s="14"/>
      <c r="R58" s="14"/>
      <c r="S58" s="14"/>
      <c r="T58" s="14"/>
      <c r="U58" s="14"/>
      <c r="V58" s="14"/>
      <c r="W58" s="14"/>
    </row>
    <row r="59" spans="1:23" ht="12.75">
      <c r="A59" s="14"/>
      <c r="B59" s="14"/>
      <c r="C59" s="14" t="s">
        <v>12</v>
      </c>
      <c r="D59" s="14"/>
      <c r="E59" s="19">
        <f>$E$47</f>
        <v>2025915.8580000002</v>
      </c>
      <c r="F59" s="14"/>
      <c r="G59" s="14"/>
      <c r="H59" s="14"/>
      <c r="I59" s="14"/>
      <c r="J59" s="14"/>
      <c r="K59" s="14"/>
      <c r="L59" s="14"/>
      <c r="M59" s="14"/>
      <c r="N59" s="14"/>
      <c r="O59" s="14"/>
      <c r="P59" s="14"/>
      <c r="Q59" s="14"/>
      <c r="R59" s="14"/>
      <c r="S59" s="14"/>
      <c r="T59" s="14"/>
      <c r="U59" s="14"/>
      <c r="V59" s="14"/>
      <c r="W59" s="14"/>
    </row>
    <row r="60" spans="1:23" ht="13.5" thickBot="1">
      <c r="A60" s="14"/>
      <c r="B60" s="14"/>
      <c r="C60" s="14" t="s">
        <v>8</v>
      </c>
      <c r="D60" s="14"/>
      <c r="E60" s="20">
        <v>0.03</v>
      </c>
      <c r="F60" s="14"/>
      <c r="G60" s="14"/>
      <c r="H60" s="14"/>
      <c r="I60" s="14"/>
      <c r="J60" s="14"/>
      <c r="K60" s="14"/>
      <c r="L60" s="14"/>
      <c r="M60" s="14"/>
      <c r="N60" s="14"/>
      <c r="O60" s="14"/>
      <c r="P60" s="14"/>
      <c r="Q60" s="14"/>
      <c r="R60" s="14"/>
      <c r="S60" s="14"/>
      <c r="T60" s="14"/>
      <c r="U60" s="14"/>
      <c r="V60" s="14"/>
      <c r="W60" s="14"/>
    </row>
    <row r="61" spans="1:23" ht="13.5" thickBot="1">
      <c r="A61" s="14"/>
      <c r="B61" s="14"/>
      <c r="C61" s="36" t="s">
        <v>13</v>
      </c>
      <c r="D61" s="37"/>
      <c r="E61" s="39">
        <f>(E59*(1+E60))</f>
        <v>2086693.3337400004</v>
      </c>
      <c r="F61" s="14"/>
      <c r="G61" s="14"/>
      <c r="H61" s="14"/>
      <c r="I61" s="14"/>
      <c r="J61" s="14"/>
      <c r="K61" s="14"/>
      <c r="L61" s="14"/>
      <c r="M61" s="14"/>
      <c r="N61" s="14"/>
      <c r="O61" s="14"/>
      <c r="P61" s="14"/>
      <c r="Q61" s="14"/>
      <c r="R61" s="14"/>
      <c r="S61" s="14"/>
      <c r="T61" s="14"/>
      <c r="U61" s="14"/>
      <c r="V61" s="14"/>
      <c r="W61" s="14"/>
    </row>
    <row r="62" spans="1:23" ht="12.75">
      <c r="A62" s="14"/>
      <c r="B62" s="29"/>
      <c r="C62" s="32"/>
      <c r="D62" s="32"/>
      <c r="E62" s="33"/>
      <c r="F62" s="14"/>
      <c r="G62" s="14"/>
      <c r="H62" s="14"/>
      <c r="I62" s="14"/>
      <c r="J62" s="14"/>
      <c r="K62" s="14"/>
      <c r="L62" s="14"/>
      <c r="M62" s="14"/>
      <c r="N62" s="14"/>
      <c r="O62" s="14"/>
      <c r="P62" s="14"/>
      <c r="Q62" s="14"/>
      <c r="R62" s="14"/>
      <c r="S62" s="14"/>
      <c r="T62" s="14"/>
      <c r="U62" s="14"/>
      <c r="V62" s="14"/>
      <c r="W62" s="14"/>
    </row>
    <row r="63" spans="1:23" ht="12.75">
      <c r="A63" s="14"/>
      <c r="B63" s="17" t="s">
        <v>43</v>
      </c>
      <c r="C63" s="32"/>
      <c r="D63" s="32"/>
      <c r="E63" s="33"/>
      <c r="F63" s="14"/>
      <c r="G63" s="14"/>
      <c r="H63" s="14"/>
      <c r="I63" s="14"/>
      <c r="J63" s="14"/>
      <c r="K63" s="14"/>
      <c r="L63" s="14"/>
      <c r="M63" s="14"/>
      <c r="N63" s="14"/>
      <c r="O63" s="14"/>
      <c r="P63" s="14"/>
      <c r="Q63" s="14"/>
      <c r="R63" s="14"/>
      <c r="S63" s="14"/>
      <c r="T63" s="14"/>
      <c r="U63" s="14"/>
      <c r="V63" s="14"/>
      <c r="W63" s="14"/>
    </row>
    <row r="64" spans="1:23" ht="12.75">
      <c r="A64" s="14"/>
      <c r="B64" s="29"/>
      <c r="C64" s="14" t="s">
        <v>12</v>
      </c>
      <c r="D64" s="14"/>
      <c r="E64" s="19">
        <f>$E$52</f>
        <v>2576167.6080000005</v>
      </c>
      <c r="F64" s="14"/>
      <c r="G64" s="14"/>
      <c r="H64" s="14"/>
      <c r="I64" s="14"/>
      <c r="J64" s="14"/>
      <c r="K64" s="14"/>
      <c r="L64" s="14"/>
      <c r="M64" s="14"/>
      <c r="N64" s="14"/>
      <c r="O64" s="14"/>
      <c r="P64" s="14"/>
      <c r="Q64" s="14"/>
      <c r="R64" s="14"/>
      <c r="S64" s="14"/>
      <c r="T64" s="14"/>
      <c r="U64" s="14"/>
      <c r="V64" s="14"/>
      <c r="W64" s="14"/>
    </row>
    <row r="65" spans="1:23" ht="13.5" thickBot="1">
      <c r="A65" s="14"/>
      <c r="B65" s="29"/>
      <c r="C65" s="14" t="s">
        <v>8</v>
      </c>
      <c r="D65" s="14"/>
      <c r="E65" s="20">
        <v>0.06</v>
      </c>
      <c r="F65" s="14"/>
      <c r="G65" s="14"/>
      <c r="H65" s="14"/>
      <c r="I65" s="14"/>
      <c r="J65" s="14"/>
      <c r="K65" s="14"/>
      <c r="L65" s="14"/>
      <c r="M65" s="14"/>
      <c r="N65" s="14"/>
      <c r="O65" s="14"/>
      <c r="P65" s="14"/>
      <c r="Q65" s="14"/>
      <c r="R65" s="14"/>
      <c r="S65" s="14"/>
      <c r="T65" s="14"/>
      <c r="U65" s="14"/>
      <c r="V65" s="14"/>
      <c r="W65" s="14"/>
    </row>
    <row r="66" spans="1:23" ht="13.5" thickBot="1">
      <c r="A66" s="14"/>
      <c r="B66" s="29"/>
      <c r="C66" s="36" t="s">
        <v>13</v>
      </c>
      <c r="D66" s="37"/>
      <c r="E66" s="39">
        <f>(E64*(1+E65))</f>
        <v>2730737.6644800007</v>
      </c>
      <c r="F66" s="14"/>
      <c r="G66" s="14"/>
      <c r="H66" s="14"/>
      <c r="I66" s="14"/>
      <c r="J66" s="14"/>
      <c r="K66" s="14"/>
      <c r="L66" s="14"/>
      <c r="M66" s="14"/>
      <c r="N66" s="14"/>
      <c r="O66" s="14"/>
      <c r="P66" s="14"/>
      <c r="Q66" s="14"/>
      <c r="R66" s="14"/>
      <c r="S66" s="14"/>
      <c r="T66" s="14"/>
      <c r="U66" s="14"/>
      <c r="V66" s="14"/>
      <c r="W66" s="14"/>
    </row>
    <row r="67" spans="1:23" ht="13.5" thickBot="1">
      <c r="A67" s="14"/>
      <c r="B67" s="14"/>
      <c r="C67" s="14"/>
      <c r="D67" s="14"/>
      <c r="E67" s="19"/>
      <c r="F67" s="14"/>
      <c r="G67" s="14"/>
      <c r="H67" s="14"/>
      <c r="I67" s="14"/>
      <c r="J67" s="14"/>
      <c r="K67" s="14"/>
      <c r="L67" s="14"/>
      <c r="M67" s="14"/>
      <c r="N67" s="14"/>
      <c r="O67" s="14"/>
      <c r="P67" s="14"/>
      <c r="Q67" s="14"/>
      <c r="R67" s="14"/>
      <c r="S67" s="14"/>
      <c r="T67" s="14"/>
      <c r="U67" s="14"/>
      <c r="V67" s="14"/>
      <c r="W67" s="14"/>
    </row>
    <row r="68" spans="1:23" ht="13.5" thickBot="1">
      <c r="A68" s="14"/>
      <c r="B68" s="43" t="s">
        <v>46</v>
      </c>
      <c r="C68" s="23"/>
      <c r="D68" s="23"/>
      <c r="E68" s="25">
        <f>E61+E66</f>
        <v>4817430.998220001</v>
      </c>
      <c r="F68" s="14"/>
      <c r="G68" s="14"/>
      <c r="H68" s="14"/>
      <c r="I68" s="14"/>
      <c r="J68" s="14"/>
      <c r="K68" s="14"/>
      <c r="L68" s="14"/>
      <c r="M68" s="14"/>
      <c r="N68" s="14"/>
      <c r="O68" s="14"/>
      <c r="P68" s="14"/>
      <c r="Q68" s="14"/>
      <c r="R68" s="14"/>
      <c r="S68" s="14"/>
      <c r="T68" s="14"/>
      <c r="U68" s="14"/>
      <c r="V68" s="14"/>
      <c r="W68" s="14"/>
    </row>
    <row r="69" spans="1:23" ht="12.75">
      <c r="A69" s="14"/>
      <c r="B69" s="14"/>
      <c r="C69" s="14"/>
      <c r="D69" s="14"/>
      <c r="E69" s="14"/>
      <c r="F69" s="14"/>
      <c r="G69" s="14"/>
      <c r="H69" s="14"/>
      <c r="I69" s="14"/>
      <c r="J69" s="14"/>
      <c r="K69" s="14"/>
      <c r="L69" s="14"/>
      <c r="M69" s="14"/>
      <c r="N69" s="14"/>
      <c r="O69" s="14"/>
      <c r="P69" s="14"/>
      <c r="Q69" s="14"/>
      <c r="R69" s="14"/>
      <c r="S69" s="14"/>
      <c r="T69" s="14"/>
      <c r="U69" s="14"/>
      <c r="V69" s="14"/>
      <c r="W69" s="14"/>
    </row>
    <row r="70" spans="1:23" ht="12.75">
      <c r="A70" s="14"/>
      <c r="B70" s="14"/>
      <c r="C70" s="14"/>
      <c r="D70" s="14"/>
      <c r="E70" s="14"/>
      <c r="F70" s="14"/>
      <c r="G70" s="14"/>
      <c r="H70" s="14"/>
      <c r="I70" s="14"/>
      <c r="J70" s="14"/>
      <c r="K70" s="14"/>
      <c r="L70" s="14"/>
      <c r="M70" s="14"/>
      <c r="N70" s="14"/>
      <c r="O70" s="14"/>
      <c r="P70" s="14"/>
      <c r="Q70" s="14"/>
      <c r="R70" s="14"/>
      <c r="S70" s="14"/>
      <c r="T70" s="14"/>
      <c r="U70" s="14"/>
      <c r="V70" s="14"/>
      <c r="W70" s="14"/>
    </row>
  </sheetData>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W104"/>
  <sheetViews>
    <sheetView zoomScale="75" zoomScaleNormal="75" workbookViewId="0" topLeftCell="A1">
      <selection activeCell="A1" sqref="A1"/>
    </sheetView>
  </sheetViews>
  <sheetFormatPr defaultColWidth="9.140625" defaultRowHeight="12.75"/>
  <cols>
    <col min="1" max="1" width="34.57421875" style="0" bestFit="1" customWidth="1"/>
    <col min="2" max="2" width="18.140625" style="0" bestFit="1" customWidth="1"/>
    <col min="3" max="3" width="27.7109375" style="0" bestFit="1" customWidth="1"/>
    <col min="5" max="5" width="19.8515625" style="0" bestFit="1" customWidth="1"/>
    <col min="7" max="7" width="46.57421875" style="0" bestFit="1" customWidth="1"/>
    <col min="9" max="9" width="22.28125" style="0" bestFit="1" customWidth="1"/>
    <col min="11" max="11" width="20.00390625" style="0" bestFit="1" customWidth="1"/>
    <col min="13" max="13" width="26.57421875" style="0" bestFit="1" customWidth="1"/>
    <col min="15" max="15" width="19.421875" style="0" bestFit="1" customWidth="1"/>
    <col min="17" max="17" width="19.421875" style="0" bestFit="1" customWidth="1"/>
    <col min="19" max="19" width="18.8515625" style="0" bestFit="1" customWidth="1"/>
    <col min="21" max="21" width="19.421875" style="0" bestFit="1" customWidth="1"/>
    <col min="23" max="23" width="19.421875" style="0" bestFit="1" customWidth="1"/>
  </cols>
  <sheetData>
    <row r="1" spans="1:23" ht="12.75">
      <c r="A1" s="1" t="s">
        <v>48</v>
      </c>
      <c r="B1" s="14"/>
      <c r="C1" s="14"/>
      <c r="D1" s="14"/>
      <c r="E1" s="15">
        <v>1996</v>
      </c>
      <c r="F1" s="14"/>
      <c r="G1" s="15">
        <v>1997</v>
      </c>
      <c r="H1" s="14"/>
      <c r="I1" s="15" t="s">
        <v>14</v>
      </c>
      <c r="J1" s="14"/>
      <c r="K1" s="15" t="s">
        <v>15</v>
      </c>
      <c r="L1" s="16"/>
      <c r="M1" s="17" t="s">
        <v>1</v>
      </c>
      <c r="N1" s="18"/>
      <c r="O1" s="15" t="s">
        <v>2</v>
      </c>
      <c r="P1" s="14"/>
      <c r="Q1" s="15" t="s">
        <v>3</v>
      </c>
      <c r="R1" s="14"/>
      <c r="S1" s="15" t="s">
        <v>4</v>
      </c>
      <c r="T1" s="14"/>
      <c r="U1" s="15" t="s">
        <v>5</v>
      </c>
      <c r="V1" s="14"/>
      <c r="W1" s="15" t="s">
        <v>6</v>
      </c>
    </row>
    <row r="2" spans="1:23" ht="12.75">
      <c r="A2" s="14"/>
      <c r="B2" s="14"/>
      <c r="C2" s="14"/>
      <c r="D2" s="14"/>
      <c r="E2" s="14"/>
      <c r="F2" s="14"/>
      <c r="G2" s="14"/>
      <c r="H2" s="14"/>
      <c r="I2" s="14"/>
      <c r="J2" s="14"/>
      <c r="K2" s="14"/>
      <c r="L2" s="16"/>
      <c r="M2" s="14"/>
      <c r="N2" s="14"/>
      <c r="O2" s="14"/>
      <c r="P2" s="14"/>
      <c r="Q2" s="14"/>
      <c r="R2" s="14"/>
      <c r="S2" s="14"/>
      <c r="T2" s="14"/>
      <c r="U2" s="14"/>
      <c r="V2" s="14"/>
      <c r="W2" s="14"/>
    </row>
    <row r="3" spans="1:23" ht="12.75">
      <c r="A3" s="14"/>
      <c r="B3" s="34" t="s">
        <v>49</v>
      </c>
      <c r="C3" s="14"/>
      <c r="D3" s="14"/>
      <c r="E3" s="14"/>
      <c r="F3" s="14"/>
      <c r="G3" s="14"/>
      <c r="H3" s="14"/>
      <c r="I3" s="14"/>
      <c r="J3" s="14"/>
      <c r="K3" s="14"/>
      <c r="L3" s="16"/>
      <c r="M3" s="14"/>
      <c r="N3" s="14"/>
      <c r="O3" s="14"/>
      <c r="P3" s="14"/>
      <c r="Q3" s="14"/>
      <c r="R3" s="14"/>
      <c r="S3" s="14"/>
      <c r="T3" s="14"/>
      <c r="U3" s="14"/>
      <c r="V3" s="14"/>
      <c r="W3" s="14"/>
    </row>
    <row r="4" spans="1:23" ht="12.75">
      <c r="A4" s="14"/>
      <c r="B4" s="14"/>
      <c r="C4" s="14" t="s">
        <v>50</v>
      </c>
      <c r="D4" s="14"/>
      <c r="E4" s="19">
        <v>179267</v>
      </c>
      <c r="F4" s="19"/>
      <c r="G4" s="19">
        <v>325963</v>
      </c>
      <c r="H4" s="19"/>
      <c r="I4" s="19">
        <v>193713</v>
      </c>
      <c r="J4" s="19"/>
      <c r="K4" s="19">
        <v>199525</v>
      </c>
      <c r="L4" s="16"/>
      <c r="M4" s="20">
        <f>(G4/E4)-1</f>
        <v>0.8183101184267043</v>
      </c>
      <c r="N4" s="14"/>
      <c r="O4" s="20">
        <f>(I4/G4)-1</f>
        <v>-0.40572089470277306</v>
      </c>
      <c r="P4" s="14"/>
      <c r="Q4" s="20">
        <f>(K4/I4)-1</f>
        <v>0.030003148988452022</v>
      </c>
      <c r="R4" s="14"/>
      <c r="S4" s="20">
        <f>(I4/E4)-1</f>
        <v>0.08058371033151657</v>
      </c>
      <c r="T4" s="20"/>
      <c r="U4" s="20">
        <f>(K4/E4)-1</f>
        <v>0.11300462438708747</v>
      </c>
      <c r="V4" s="14"/>
      <c r="W4" s="20">
        <f>(K4/G4)-1</f>
        <v>-0.38789065016581636</v>
      </c>
    </row>
    <row r="5" spans="1:23" ht="12.75">
      <c r="A5" s="14"/>
      <c r="B5" s="14"/>
      <c r="C5" s="14" t="s">
        <v>8</v>
      </c>
      <c r="D5" s="14"/>
      <c r="E5" s="20">
        <v>0</v>
      </c>
      <c r="F5" s="20"/>
      <c r="G5" s="20">
        <v>0</v>
      </c>
      <c r="H5" s="20"/>
      <c r="I5" s="20">
        <v>0.03</v>
      </c>
      <c r="J5" s="20"/>
      <c r="K5" s="20">
        <v>0.03</v>
      </c>
      <c r="L5" s="16"/>
      <c r="M5" s="14"/>
      <c r="N5" s="14"/>
      <c r="O5" s="14"/>
      <c r="P5" s="14"/>
      <c r="Q5" s="14"/>
      <c r="R5" s="14"/>
      <c r="S5" s="14"/>
      <c r="T5" s="14"/>
      <c r="U5" s="14"/>
      <c r="V5" s="14"/>
      <c r="W5" s="14"/>
    </row>
    <row r="6" spans="1:23" ht="12.75">
      <c r="A6" s="14"/>
      <c r="B6" s="14"/>
      <c r="C6" s="14" t="s">
        <v>9</v>
      </c>
      <c r="D6" s="14"/>
      <c r="E6" s="35">
        <v>12</v>
      </c>
      <c r="F6" s="35"/>
      <c r="G6" s="35">
        <v>12</v>
      </c>
      <c r="H6" s="35"/>
      <c r="I6" s="35">
        <v>12</v>
      </c>
      <c r="J6" s="35"/>
      <c r="K6" s="35">
        <v>12</v>
      </c>
      <c r="L6" s="16"/>
      <c r="M6" s="14"/>
      <c r="N6" s="14"/>
      <c r="O6" s="14"/>
      <c r="P6" s="14"/>
      <c r="Q6" s="14"/>
      <c r="R6" s="14"/>
      <c r="S6" s="14"/>
      <c r="T6" s="14"/>
      <c r="U6" s="14"/>
      <c r="V6" s="14"/>
      <c r="W6" s="14"/>
    </row>
    <row r="7" spans="1:23" ht="13.5" thickBot="1">
      <c r="A7" s="14"/>
      <c r="B7" s="14"/>
      <c r="C7" s="14"/>
      <c r="D7" s="14"/>
      <c r="E7" s="14"/>
      <c r="F7" s="14"/>
      <c r="G7" s="14"/>
      <c r="H7" s="14"/>
      <c r="I7" s="14"/>
      <c r="J7" s="14"/>
      <c r="K7" s="14"/>
      <c r="L7" s="16"/>
      <c r="M7" s="14"/>
      <c r="N7" s="14"/>
      <c r="O7" s="14"/>
      <c r="P7" s="14"/>
      <c r="Q7" s="14"/>
      <c r="R7" s="14"/>
      <c r="S7" s="14"/>
      <c r="T7" s="14"/>
      <c r="U7" s="14"/>
      <c r="V7" s="14"/>
      <c r="W7" s="14"/>
    </row>
    <row r="8" spans="1:23" ht="13.5" thickBot="1">
      <c r="A8" s="14"/>
      <c r="B8" s="14"/>
      <c r="C8" s="36" t="s">
        <v>51</v>
      </c>
      <c r="D8" s="37"/>
      <c r="E8" s="38">
        <f>(E4*(1+E5))*12</f>
        <v>2151204</v>
      </c>
      <c r="F8" s="38"/>
      <c r="G8" s="38">
        <f>(G4*(1+G5))*12</f>
        <v>3911556</v>
      </c>
      <c r="H8" s="38"/>
      <c r="I8" s="38">
        <f>(I4*(1+I5))*12</f>
        <v>2394292.68</v>
      </c>
      <c r="J8" s="38"/>
      <c r="K8" s="39">
        <f>(K4*(1+K5))*12</f>
        <v>2466129</v>
      </c>
      <c r="L8" s="16"/>
      <c r="M8" s="40">
        <f>(G8/E8)-1</f>
        <v>0.8183101184267043</v>
      </c>
      <c r="N8" s="37"/>
      <c r="O8" s="41">
        <f>(I8/G8)-1</f>
        <v>-0.3878925215438561</v>
      </c>
      <c r="P8" s="37"/>
      <c r="Q8" s="41">
        <f>(K8/I8)-1</f>
        <v>0.030003148988452022</v>
      </c>
      <c r="R8" s="37"/>
      <c r="S8" s="41">
        <f>(I8/E8)-1</f>
        <v>0.1130012216414622</v>
      </c>
      <c r="T8" s="41"/>
      <c r="U8" s="41">
        <f>(K8/E8)-1</f>
        <v>0.14639476311870014</v>
      </c>
      <c r="V8" s="37"/>
      <c r="W8" s="42">
        <f>(K8/G8)-1</f>
        <v>-0.3695273696707908</v>
      </c>
    </row>
    <row r="9" spans="1:23" ht="12.75">
      <c r="A9" s="14"/>
      <c r="B9" s="14"/>
      <c r="C9" s="14"/>
      <c r="D9" s="14"/>
      <c r="E9" s="14"/>
      <c r="F9" s="14"/>
      <c r="G9" s="14"/>
      <c r="H9" s="14"/>
      <c r="I9" s="14"/>
      <c r="J9" s="14"/>
      <c r="K9" s="14"/>
      <c r="L9" s="16"/>
      <c r="M9" s="14"/>
      <c r="N9" s="14"/>
      <c r="O9" s="14"/>
      <c r="P9" s="14"/>
      <c r="Q9" s="14"/>
      <c r="R9" s="14"/>
      <c r="S9" s="14"/>
      <c r="T9" s="14"/>
      <c r="U9" s="14"/>
      <c r="V9" s="14"/>
      <c r="W9" s="14"/>
    </row>
    <row r="10" spans="1:23" ht="12.75">
      <c r="A10" s="14"/>
      <c r="B10" s="34" t="s">
        <v>52</v>
      </c>
      <c r="C10" s="14"/>
      <c r="D10" s="14"/>
      <c r="E10" s="14"/>
      <c r="F10" s="14"/>
      <c r="G10" s="14"/>
      <c r="H10" s="14"/>
      <c r="I10" s="14"/>
      <c r="J10" s="14"/>
      <c r="K10" s="14"/>
      <c r="L10" s="16"/>
      <c r="M10" s="14"/>
      <c r="N10" s="14"/>
      <c r="O10" s="14"/>
      <c r="P10" s="14"/>
      <c r="Q10" s="14"/>
      <c r="R10" s="14"/>
      <c r="S10" s="14"/>
      <c r="T10" s="14"/>
      <c r="U10" s="14"/>
      <c r="V10" s="14"/>
      <c r="W10" s="14"/>
    </row>
    <row r="11" spans="1:23" ht="12.75">
      <c r="A11" s="14"/>
      <c r="B11" s="14"/>
      <c r="C11" s="14" t="s">
        <v>53</v>
      </c>
      <c r="D11" s="14"/>
      <c r="E11" s="21">
        <v>118074</v>
      </c>
      <c r="F11" s="21"/>
      <c r="G11" s="21">
        <v>104391</v>
      </c>
      <c r="H11" s="21"/>
      <c r="I11" s="21">
        <v>121153</v>
      </c>
      <c r="J11" s="21"/>
      <c r="K11" s="21">
        <v>129393</v>
      </c>
      <c r="L11" s="16"/>
      <c r="M11" s="20">
        <f>(G11/E11)-1</f>
        <v>-0.11588495350373496</v>
      </c>
      <c r="N11" s="14"/>
      <c r="O11" s="20">
        <f>(I11/G11)-1</f>
        <v>0.16056939774501644</v>
      </c>
      <c r="P11" s="14"/>
      <c r="Q11" s="20">
        <f>(K11/I11)-1</f>
        <v>0.06801317342533819</v>
      </c>
      <c r="R11" s="14"/>
      <c r="S11" s="20">
        <f>(I11/E11)-1</f>
        <v>0.026076867049477537</v>
      </c>
      <c r="T11" s="20"/>
      <c r="U11" s="20">
        <f>(K11/E11)-1</f>
        <v>0.09586361095584128</v>
      </c>
      <c r="V11" s="14"/>
      <c r="W11" s="20">
        <f>(K11/G11)-1</f>
        <v>0.23950340546598836</v>
      </c>
    </row>
    <row r="12" spans="1:23" ht="12.75">
      <c r="A12" s="14"/>
      <c r="B12" s="14"/>
      <c r="C12" s="14" t="s">
        <v>54</v>
      </c>
      <c r="D12" s="14"/>
      <c r="E12" s="19">
        <v>7.81</v>
      </c>
      <c r="F12" s="19"/>
      <c r="G12" s="19">
        <v>16.06</v>
      </c>
      <c r="H12" s="19"/>
      <c r="I12" s="19">
        <v>16.06</v>
      </c>
      <c r="J12" s="19"/>
      <c r="K12" s="19">
        <v>16.06</v>
      </c>
      <c r="L12" s="16"/>
      <c r="M12" s="14"/>
      <c r="N12" s="14"/>
      <c r="O12" s="14"/>
      <c r="P12" s="14"/>
      <c r="Q12" s="14"/>
      <c r="R12" s="14"/>
      <c r="S12" s="14"/>
      <c r="T12" s="14"/>
      <c r="U12" s="14"/>
      <c r="V12" s="14"/>
      <c r="W12" s="14"/>
    </row>
    <row r="13" spans="1:23" ht="13.5" thickBot="1">
      <c r="A13" s="14"/>
      <c r="B13" s="14"/>
      <c r="C13" s="14"/>
      <c r="D13" s="14"/>
      <c r="E13" s="14"/>
      <c r="F13" s="14"/>
      <c r="G13" s="14"/>
      <c r="H13" s="14"/>
      <c r="I13" s="14"/>
      <c r="J13" s="14"/>
      <c r="K13" s="14"/>
      <c r="L13" s="16"/>
      <c r="M13" s="14"/>
      <c r="N13" s="14"/>
      <c r="O13" s="14"/>
      <c r="P13" s="14"/>
      <c r="Q13" s="14"/>
      <c r="R13" s="14"/>
      <c r="S13" s="14"/>
      <c r="T13" s="14"/>
      <c r="U13" s="14"/>
      <c r="V13" s="14"/>
      <c r="W13" s="14"/>
    </row>
    <row r="14" spans="1:23" ht="13.5" thickBot="1">
      <c r="A14" s="14"/>
      <c r="B14" s="14"/>
      <c r="C14" s="36" t="s">
        <v>55</v>
      </c>
      <c r="D14" s="37"/>
      <c r="E14" s="38">
        <f>(E11*E12)</f>
        <v>922157.94</v>
      </c>
      <c r="F14" s="38"/>
      <c r="G14" s="38">
        <f>(G11*G12)</f>
        <v>1676519.46</v>
      </c>
      <c r="H14" s="38"/>
      <c r="I14" s="38">
        <f>(I11*I12)</f>
        <v>1945717.18</v>
      </c>
      <c r="J14" s="38"/>
      <c r="K14" s="39">
        <f>(K11*K12)</f>
        <v>2078051.5799999998</v>
      </c>
      <c r="L14" s="16"/>
      <c r="M14" s="40">
        <f>(G14/E14)-1</f>
        <v>0.8180393913866859</v>
      </c>
      <c r="N14" s="37"/>
      <c r="O14" s="41">
        <f>(I14/G14)-1</f>
        <v>0.16056939774501622</v>
      </c>
      <c r="P14" s="37"/>
      <c r="Q14" s="41">
        <f>(K14/I14)-1</f>
        <v>0.06801317342533819</v>
      </c>
      <c r="R14" s="37"/>
      <c r="S14" s="41">
        <f>(I14/E14)-1</f>
        <v>1.109960881538362</v>
      </c>
      <c r="T14" s="41"/>
      <c r="U14" s="41">
        <f>(K14/E14)-1</f>
        <v>1.2534660168951102</v>
      </c>
      <c r="V14" s="37"/>
      <c r="W14" s="42">
        <f>(K14/G14)-1</f>
        <v>0.23950340546598836</v>
      </c>
    </row>
    <row r="15" spans="1:23" ht="13.5" thickBot="1">
      <c r="A15" s="14"/>
      <c r="B15" s="14"/>
      <c r="C15" s="14"/>
      <c r="D15" s="14"/>
      <c r="E15" s="19"/>
      <c r="F15" s="14"/>
      <c r="G15" s="14"/>
      <c r="H15" s="14"/>
      <c r="I15" s="14"/>
      <c r="J15" s="14"/>
      <c r="K15" s="14"/>
      <c r="L15" s="16"/>
      <c r="M15" s="14"/>
      <c r="N15" s="14"/>
      <c r="O15" s="14"/>
      <c r="P15" s="14"/>
      <c r="Q15" s="14"/>
      <c r="R15" s="14"/>
      <c r="S15" s="14"/>
      <c r="T15" s="14"/>
      <c r="U15" s="14"/>
      <c r="V15" s="14"/>
      <c r="W15" s="14"/>
    </row>
    <row r="16" spans="1:23" ht="13.5" thickBot="1">
      <c r="A16" s="14"/>
      <c r="B16" s="43" t="s">
        <v>46</v>
      </c>
      <c r="C16" s="23"/>
      <c r="D16" s="23"/>
      <c r="E16" s="24">
        <f>SUM(E8,E14)</f>
        <v>3073361.94</v>
      </c>
      <c r="F16" s="24"/>
      <c r="G16" s="24">
        <f>SUM(G8,G14)</f>
        <v>5588075.46</v>
      </c>
      <c r="H16" s="24"/>
      <c r="I16" s="24">
        <f>SUM(I8,I14)</f>
        <v>4340009.86</v>
      </c>
      <c r="J16" s="24"/>
      <c r="K16" s="25">
        <f>SUM(K8,K14)</f>
        <v>4544180.58</v>
      </c>
      <c r="L16" s="16"/>
      <c r="M16" s="26">
        <f>(G16/E16)-1</f>
        <v>0.8182288871580157</v>
      </c>
      <c r="N16" s="23"/>
      <c r="O16" s="27">
        <f>(I16/G16)-1</f>
        <v>-0.22334444281108534</v>
      </c>
      <c r="P16" s="23"/>
      <c r="Q16" s="27">
        <f>(K16/I16)-1</f>
        <v>0.04704383782206434</v>
      </c>
      <c r="R16" s="23"/>
      <c r="S16" s="27">
        <f>(I16/E16)-1</f>
        <v>0.41213756945268876</v>
      </c>
      <c r="T16" s="27"/>
      <c r="U16" s="27">
        <f>(K16/E16)-1</f>
        <v>0.478569940252465</v>
      </c>
      <c r="V16" s="23"/>
      <c r="W16" s="28">
        <f>(K16/G16)-1</f>
        <v>-0.18680758473508519</v>
      </c>
    </row>
    <row r="17" spans="1:23" ht="12.75">
      <c r="A17" s="16"/>
      <c r="B17" s="16"/>
      <c r="C17" s="16"/>
      <c r="D17" s="16"/>
      <c r="E17" s="16"/>
      <c r="F17" s="16"/>
      <c r="G17" s="16"/>
      <c r="H17" s="16"/>
      <c r="I17" s="16"/>
      <c r="J17" s="16"/>
      <c r="K17" s="16"/>
      <c r="L17" s="16"/>
      <c r="M17" s="16"/>
      <c r="N17" s="16"/>
      <c r="O17" s="16"/>
      <c r="P17" s="16"/>
      <c r="Q17" s="16"/>
      <c r="R17" s="16"/>
      <c r="S17" s="16"/>
      <c r="T17" s="16"/>
      <c r="U17" s="16"/>
      <c r="V17" s="16"/>
      <c r="W17" s="16"/>
    </row>
    <row r="18" spans="1:23" ht="12.75">
      <c r="A18" s="16"/>
      <c r="B18" s="16"/>
      <c r="C18" s="16"/>
      <c r="D18" s="16"/>
      <c r="E18" s="16"/>
      <c r="F18" s="16"/>
      <c r="G18" s="16"/>
      <c r="H18" s="16"/>
      <c r="I18" s="16"/>
      <c r="J18" s="16"/>
      <c r="K18" s="16"/>
      <c r="L18" s="16"/>
      <c r="M18" s="16"/>
      <c r="N18" s="16"/>
      <c r="O18" s="16"/>
      <c r="P18" s="16"/>
      <c r="Q18" s="16"/>
      <c r="R18" s="16"/>
      <c r="S18" s="16"/>
      <c r="T18" s="16"/>
      <c r="U18" s="16"/>
      <c r="V18" s="16"/>
      <c r="W18" s="16"/>
    </row>
    <row r="19" spans="1:23" ht="12.75">
      <c r="A19" s="13" t="s">
        <v>16</v>
      </c>
      <c r="B19" s="14"/>
      <c r="C19" s="14"/>
      <c r="D19" s="14"/>
      <c r="E19" s="15" t="s">
        <v>14</v>
      </c>
      <c r="F19" s="14"/>
      <c r="G19" s="15" t="s">
        <v>62</v>
      </c>
      <c r="H19" s="14"/>
      <c r="I19" s="15" t="s">
        <v>61</v>
      </c>
      <c r="J19" s="29"/>
      <c r="K19" s="2" t="s">
        <v>17</v>
      </c>
      <c r="L19" s="14"/>
      <c r="M19" s="30" t="s">
        <v>11</v>
      </c>
      <c r="N19" s="14"/>
      <c r="O19" s="14"/>
      <c r="P19" s="14"/>
      <c r="Q19" s="14"/>
      <c r="R19" s="14"/>
      <c r="S19" s="14"/>
      <c r="T19" s="14"/>
      <c r="U19" s="14"/>
      <c r="V19" s="14"/>
      <c r="W19" s="14"/>
    </row>
    <row r="20" spans="1:23" ht="12.75">
      <c r="A20" s="13"/>
      <c r="B20" s="14"/>
      <c r="C20" s="14"/>
      <c r="D20" s="14"/>
      <c r="E20" s="15"/>
      <c r="F20" s="14"/>
      <c r="G20" s="15"/>
      <c r="H20" s="14"/>
      <c r="I20" s="15"/>
      <c r="J20" s="29"/>
      <c r="K20" s="30"/>
      <c r="L20" s="14"/>
      <c r="M20" s="14"/>
      <c r="N20" s="14"/>
      <c r="O20" s="14"/>
      <c r="P20" s="14"/>
      <c r="Q20" s="14"/>
      <c r="R20" s="14"/>
      <c r="S20" s="14"/>
      <c r="T20" s="14"/>
      <c r="U20" s="14"/>
      <c r="V20" s="14"/>
      <c r="W20" s="14"/>
    </row>
    <row r="21" spans="1:23" ht="12.75">
      <c r="A21" s="13"/>
      <c r="B21" s="34" t="s">
        <v>49</v>
      </c>
      <c r="C21" s="14"/>
      <c r="D21" s="14"/>
      <c r="E21" s="15"/>
      <c r="F21" s="14"/>
      <c r="G21" s="15"/>
      <c r="H21" s="14"/>
      <c r="I21" s="15"/>
      <c r="J21" s="29"/>
      <c r="K21" s="30"/>
      <c r="L21" s="14"/>
      <c r="M21" s="14"/>
      <c r="N21" s="14"/>
      <c r="O21" s="14"/>
      <c r="P21" s="14"/>
      <c r="Q21" s="14"/>
      <c r="R21" s="14"/>
      <c r="S21" s="14"/>
      <c r="T21" s="14"/>
      <c r="U21" s="14"/>
      <c r="V21" s="14"/>
      <c r="W21" s="14"/>
    </row>
    <row r="22" spans="1:23" ht="12.75">
      <c r="A22" s="13"/>
      <c r="B22" s="14"/>
      <c r="C22" s="14" t="s">
        <v>50</v>
      </c>
      <c r="D22" s="14"/>
      <c r="E22" s="44">
        <f>$I$4</f>
        <v>193713</v>
      </c>
      <c r="F22" s="14"/>
      <c r="G22" s="47">
        <f>(G4/I4)-1</f>
        <v>0.6827110209433545</v>
      </c>
      <c r="H22" s="45"/>
      <c r="I22" s="47">
        <f>(AVERAGE(0,49)/49)*G22</f>
        <v>0.3413555104716772</v>
      </c>
      <c r="J22" s="46"/>
      <c r="K22" s="48">
        <f>(G4*(1-I22))</f>
        <v>214693.7337401207</v>
      </c>
      <c r="L22" s="14"/>
      <c r="M22" s="14"/>
      <c r="N22" s="14"/>
      <c r="O22" s="14"/>
      <c r="P22" s="14"/>
      <c r="Q22" s="14"/>
      <c r="R22" s="14"/>
      <c r="S22" s="14"/>
      <c r="T22" s="14"/>
      <c r="U22" s="14"/>
      <c r="V22" s="14"/>
      <c r="W22" s="14"/>
    </row>
    <row r="23" spans="1:23" ht="12.75">
      <c r="A23" s="13"/>
      <c r="B23" s="14"/>
      <c r="C23" s="14" t="s">
        <v>8</v>
      </c>
      <c r="D23" s="14"/>
      <c r="E23" s="47">
        <v>0.03</v>
      </c>
      <c r="F23" s="45"/>
      <c r="G23" s="45"/>
      <c r="H23" s="45"/>
      <c r="I23" s="45"/>
      <c r="J23" s="46"/>
      <c r="K23" s="47">
        <v>0.03</v>
      </c>
      <c r="L23" s="14"/>
      <c r="M23" s="14"/>
      <c r="N23" s="14"/>
      <c r="O23" s="14"/>
      <c r="P23" s="14"/>
      <c r="Q23" s="14"/>
      <c r="R23" s="14"/>
      <c r="S23" s="14"/>
      <c r="T23" s="14"/>
      <c r="U23" s="14"/>
      <c r="V23" s="14"/>
      <c r="W23" s="14"/>
    </row>
    <row r="24" spans="1:23" ht="12.75">
      <c r="A24" s="13"/>
      <c r="B24" s="14"/>
      <c r="C24" s="14" t="s">
        <v>60</v>
      </c>
      <c r="D24" s="14"/>
      <c r="E24" s="45">
        <v>12</v>
      </c>
      <c r="F24" s="45"/>
      <c r="G24" s="45"/>
      <c r="H24" s="45"/>
      <c r="I24" s="45"/>
      <c r="J24" s="46"/>
      <c r="K24" s="45">
        <v>12</v>
      </c>
      <c r="L24" s="14"/>
      <c r="M24" s="14"/>
      <c r="N24" s="14"/>
      <c r="O24" s="14"/>
      <c r="P24" s="14"/>
      <c r="Q24" s="14"/>
      <c r="R24" s="14"/>
      <c r="S24" s="14"/>
      <c r="T24" s="14"/>
      <c r="U24" s="14"/>
      <c r="V24" s="14"/>
      <c r="W24" s="14"/>
    </row>
    <row r="25" spans="1:23" ht="13.5" thickBot="1">
      <c r="A25" s="13"/>
      <c r="B25" s="14"/>
      <c r="C25" s="14"/>
      <c r="D25" s="14"/>
      <c r="E25" s="45"/>
      <c r="F25" s="45"/>
      <c r="G25" s="45"/>
      <c r="H25" s="45"/>
      <c r="I25" s="45"/>
      <c r="J25" s="46"/>
      <c r="K25" s="46"/>
      <c r="L25" s="14"/>
      <c r="M25" s="14"/>
      <c r="N25" s="14"/>
      <c r="O25" s="14"/>
      <c r="P25" s="14"/>
      <c r="Q25" s="14"/>
      <c r="R25" s="14"/>
      <c r="S25" s="14"/>
      <c r="T25" s="14"/>
      <c r="U25" s="14"/>
      <c r="V25" s="14"/>
      <c r="W25" s="14"/>
    </row>
    <row r="26" spans="1:23" ht="13.5" thickBot="1">
      <c r="A26" s="13"/>
      <c r="B26" s="14"/>
      <c r="C26" s="36" t="s">
        <v>51</v>
      </c>
      <c r="D26" s="37"/>
      <c r="E26" s="38">
        <f>(E22*(1+E23))*12</f>
        <v>2394292.68</v>
      </c>
      <c r="F26" s="49"/>
      <c r="G26" s="49"/>
      <c r="H26" s="49"/>
      <c r="I26" s="49"/>
      <c r="J26" s="49"/>
      <c r="K26" s="38">
        <f>(K22*(1+K23))*12</f>
        <v>2653614.549027892</v>
      </c>
      <c r="L26" s="37"/>
      <c r="M26" s="39">
        <f>(K26/365)*49</f>
        <v>356238.66548593616</v>
      </c>
      <c r="N26" s="14"/>
      <c r="O26" s="14"/>
      <c r="P26" s="14"/>
      <c r="Q26" s="14"/>
      <c r="R26" s="14"/>
      <c r="S26" s="14"/>
      <c r="T26" s="14"/>
      <c r="U26" s="14"/>
      <c r="V26" s="14"/>
      <c r="W26" s="14"/>
    </row>
    <row r="27" spans="1:23" ht="12.75">
      <c r="A27" s="13"/>
      <c r="B27" s="14"/>
      <c r="C27" s="14"/>
      <c r="D27" s="14"/>
      <c r="E27" s="45"/>
      <c r="F27" s="45"/>
      <c r="G27" s="45"/>
      <c r="H27" s="45"/>
      <c r="I27" s="45"/>
      <c r="J27" s="46"/>
      <c r="K27" s="46"/>
      <c r="L27" s="14"/>
      <c r="M27" s="14"/>
      <c r="N27" s="14"/>
      <c r="O27" s="14"/>
      <c r="P27" s="14"/>
      <c r="Q27" s="14"/>
      <c r="R27" s="14"/>
      <c r="S27" s="14"/>
      <c r="T27" s="14"/>
      <c r="U27" s="14"/>
      <c r="V27" s="14"/>
      <c r="W27" s="14"/>
    </row>
    <row r="28" spans="1:23" ht="12.75">
      <c r="A28" s="13"/>
      <c r="B28" s="14"/>
      <c r="C28" s="14"/>
      <c r="D28" s="14"/>
      <c r="E28" s="15" t="s">
        <v>64</v>
      </c>
      <c r="F28" s="45"/>
      <c r="G28" s="15" t="s">
        <v>65</v>
      </c>
      <c r="H28" s="45"/>
      <c r="I28" s="15" t="s">
        <v>57</v>
      </c>
      <c r="J28" s="46"/>
      <c r="K28" s="30" t="s">
        <v>17</v>
      </c>
      <c r="L28" s="14"/>
      <c r="M28" s="30" t="s">
        <v>11</v>
      </c>
      <c r="N28" s="14"/>
      <c r="O28" s="14"/>
      <c r="P28" s="14"/>
      <c r="Q28" s="14"/>
      <c r="R28" s="14"/>
      <c r="S28" s="14"/>
      <c r="T28" s="14"/>
      <c r="U28" s="14"/>
      <c r="V28" s="14"/>
      <c r="W28" s="14"/>
    </row>
    <row r="29" spans="1:23" ht="12.75">
      <c r="A29" s="13"/>
      <c r="B29" s="14"/>
      <c r="C29" s="14"/>
      <c r="D29" s="14"/>
      <c r="E29" s="45"/>
      <c r="F29" s="45"/>
      <c r="G29" s="45"/>
      <c r="H29" s="45"/>
      <c r="I29" s="45"/>
      <c r="J29" s="46"/>
      <c r="K29" s="46"/>
      <c r="L29" s="14"/>
      <c r="M29" s="14"/>
      <c r="N29" s="14"/>
      <c r="O29" s="14"/>
      <c r="P29" s="14"/>
      <c r="Q29" s="14"/>
      <c r="R29" s="14"/>
      <c r="S29" s="14"/>
      <c r="T29" s="14"/>
      <c r="U29" s="14"/>
      <c r="V29" s="14"/>
      <c r="W29" s="14"/>
    </row>
    <row r="30" spans="1:23" ht="12.75">
      <c r="A30" s="13"/>
      <c r="B30" s="34" t="s">
        <v>52</v>
      </c>
      <c r="C30" s="14"/>
      <c r="D30" s="14"/>
      <c r="E30" s="45"/>
      <c r="F30" s="45"/>
      <c r="G30" s="45"/>
      <c r="H30" s="45"/>
      <c r="I30" s="45"/>
      <c r="J30" s="46"/>
      <c r="K30" s="46"/>
      <c r="L30" s="14"/>
      <c r="M30" s="14"/>
      <c r="N30" s="14"/>
      <c r="O30" s="14"/>
      <c r="P30" s="14"/>
      <c r="Q30" s="14"/>
      <c r="R30" s="14"/>
      <c r="S30" s="14"/>
      <c r="T30" s="14"/>
      <c r="U30" s="14"/>
      <c r="V30" s="14"/>
      <c r="W30" s="14"/>
    </row>
    <row r="31" spans="1:23" ht="12.75">
      <c r="A31" s="13"/>
      <c r="B31" s="14"/>
      <c r="C31" s="14" t="s">
        <v>53</v>
      </c>
      <c r="D31" s="14"/>
      <c r="E31" s="50">
        <f>$G$11</f>
        <v>104391</v>
      </c>
      <c r="F31" s="45"/>
      <c r="G31" s="50">
        <f>E31*(1-(1.1*(1-(G11/E11))))</f>
        <v>91083.91920067076</v>
      </c>
      <c r="H31" s="45"/>
      <c r="I31" s="50">
        <f>AVERAGE(E31,G31)</f>
        <v>97737.45960033538</v>
      </c>
      <c r="J31" s="46"/>
      <c r="K31" s="51">
        <f>$I$31</f>
        <v>97737.45960033538</v>
      </c>
      <c r="L31" s="14"/>
      <c r="M31" s="14"/>
      <c r="N31" s="14"/>
      <c r="O31" s="20"/>
      <c r="P31" s="14"/>
      <c r="Q31" s="20"/>
      <c r="R31" s="14"/>
      <c r="S31" s="14"/>
      <c r="T31" s="14"/>
      <c r="U31" s="14"/>
      <c r="V31" s="14"/>
      <c r="W31" s="14"/>
    </row>
    <row r="32" spans="1:23" ht="12.75">
      <c r="A32" s="13"/>
      <c r="B32" s="14"/>
      <c r="C32" s="14" t="s">
        <v>63</v>
      </c>
      <c r="D32" s="14"/>
      <c r="E32" s="44">
        <f>$G$12</f>
        <v>16.06</v>
      </c>
      <c r="F32" s="45"/>
      <c r="G32" s="45"/>
      <c r="H32" s="45"/>
      <c r="I32" s="45"/>
      <c r="J32" s="46"/>
      <c r="K32" s="44">
        <f>$G$12</f>
        <v>16.06</v>
      </c>
      <c r="L32" s="14"/>
      <c r="M32" s="14"/>
      <c r="N32" s="14"/>
      <c r="O32" s="14"/>
      <c r="P32" s="14"/>
      <c r="Q32" s="14"/>
      <c r="R32" s="14"/>
      <c r="S32" s="14"/>
      <c r="T32" s="14"/>
      <c r="U32" s="14"/>
      <c r="V32" s="14"/>
      <c r="W32" s="14"/>
    </row>
    <row r="33" spans="1:23" ht="13.5" thickBot="1">
      <c r="A33" s="13"/>
      <c r="B33" s="14"/>
      <c r="C33" s="14"/>
      <c r="D33" s="14"/>
      <c r="E33" s="15"/>
      <c r="F33" s="14"/>
      <c r="G33" s="45"/>
      <c r="H33" s="45"/>
      <c r="I33" s="45"/>
      <c r="J33" s="46"/>
      <c r="K33" s="46"/>
      <c r="L33" s="14"/>
      <c r="M33" s="14"/>
      <c r="N33" s="14"/>
      <c r="O33" s="20"/>
      <c r="P33" s="14"/>
      <c r="Q33" s="14"/>
      <c r="R33" s="14"/>
      <c r="S33" s="14"/>
      <c r="T33" s="14"/>
      <c r="U33" s="14"/>
      <c r="V33" s="14"/>
      <c r="W33" s="14"/>
    </row>
    <row r="34" spans="1:23" ht="13.5" thickBot="1">
      <c r="A34" s="13"/>
      <c r="B34" s="14"/>
      <c r="C34" s="36" t="s">
        <v>55</v>
      </c>
      <c r="D34" s="37"/>
      <c r="E34" s="38">
        <f>(E31*E32)</f>
        <v>1676519.46</v>
      </c>
      <c r="F34" s="37"/>
      <c r="G34" s="49"/>
      <c r="H34" s="49"/>
      <c r="I34" s="49"/>
      <c r="J34" s="49"/>
      <c r="K34" s="38">
        <f>(K31*K32)</f>
        <v>1569663.601181386</v>
      </c>
      <c r="L34" s="37"/>
      <c r="M34" s="39">
        <f>(K34/365)*49</f>
        <v>210721.96289832305</v>
      </c>
      <c r="N34" s="14"/>
      <c r="O34" s="14"/>
      <c r="P34" s="14"/>
      <c r="Q34" s="14"/>
      <c r="R34" s="14"/>
      <c r="S34" s="14"/>
      <c r="T34" s="14"/>
      <c r="U34" s="14"/>
      <c r="V34" s="14"/>
      <c r="W34" s="14"/>
    </row>
    <row r="35" spans="1:23" ht="13.5" thickBot="1">
      <c r="A35" s="14"/>
      <c r="B35" s="14"/>
      <c r="C35" s="14"/>
      <c r="D35" s="14"/>
      <c r="E35" s="14"/>
      <c r="F35" s="14"/>
      <c r="G35" s="45"/>
      <c r="H35" s="45"/>
      <c r="I35" s="45"/>
      <c r="J35" s="46"/>
      <c r="K35" s="46"/>
      <c r="L35" s="14"/>
      <c r="M35" s="14"/>
      <c r="N35" s="14"/>
      <c r="O35" s="14"/>
      <c r="P35" s="14"/>
      <c r="Q35" s="14"/>
      <c r="R35" s="14"/>
      <c r="S35" s="14"/>
      <c r="T35" s="14"/>
      <c r="U35" s="14"/>
      <c r="V35" s="14"/>
      <c r="W35" s="14"/>
    </row>
    <row r="36" spans="1:23" ht="13.5" thickBot="1">
      <c r="A36" s="14"/>
      <c r="B36" s="43" t="s">
        <v>46</v>
      </c>
      <c r="C36" s="23"/>
      <c r="D36" s="23"/>
      <c r="E36" s="24"/>
      <c r="F36" s="23"/>
      <c r="G36" s="24"/>
      <c r="H36" s="23"/>
      <c r="I36" s="24"/>
      <c r="J36" s="23"/>
      <c r="K36" s="24">
        <f>K26+K34</f>
        <v>4223278.150209278</v>
      </c>
      <c r="L36" s="23"/>
      <c r="M36" s="25">
        <f>M26+M34</f>
        <v>566960.6283842592</v>
      </c>
      <c r="N36" s="14"/>
      <c r="O36" s="19"/>
      <c r="P36" s="14"/>
      <c r="Q36" s="14"/>
      <c r="R36" s="14"/>
      <c r="S36" s="14"/>
      <c r="T36" s="14"/>
      <c r="U36" s="14"/>
      <c r="V36" s="14"/>
      <c r="W36" s="14"/>
    </row>
    <row r="37" spans="1:23" ht="12.75">
      <c r="A37" s="14"/>
      <c r="B37" s="14"/>
      <c r="C37" s="14"/>
      <c r="D37" s="14"/>
      <c r="E37" s="14"/>
      <c r="F37" s="14"/>
      <c r="G37" s="14"/>
      <c r="H37" s="14"/>
      <c r="I37" s="14"/>
      <c r="J37" s="14"/>
      <c r="K37" s="14"/>
      <c r="L37" s="14"/>
      <c r="M37" s="14"/>
      <c r="N37" s="14"/>
      <c r="O37" s="14"/>
      <c r="P37" s="14"/>
      <c r="Q37" s="14"/>
      <c r="R37" s="14"/>
      <c r="S37" s="14"/>
      <c r="T37" s="14"/>
      <c r="U37" s="14"/>
      <c r="V37" s="14"/>
      <c r="W37" s="14"/>
    </row>
    <row r="38" spans="1:23" ht="12.75">
      <c r="A38" s="13" t="s">
        <v>18</v>
      </c>
      <c r="B38" s="14"/>
      <c r="C38" s="14"/>
      <c r="D38" s="14"/>
      <c r="E38" s="15" t="s">
        <v>66</v>
      </c>
      <c r="F38" s="14"/>
      <c r="G38" s="15" t="s">
        <v>6</v>
      </c>
      <c r="H38" s="14"/>
      <c r="I38" s="15" t="s">
        <v>56</v>
      </c>
      <c r="J38" s="14"/>
      <c r="K38" s="15" t="s">
        <v>57</v>
      </c>
      <c r="L38" s="14"/>
      <c r="M38" s="15" t="s">
        <v>20</v>
      </c>
      <c r="N38" s="14"/>
      <c r="O38" s="14"/>
      <c r="P38" s="14"/>
      <c r="Q38" s="14"/>
      <c r="R38" s="14"/>
      <c r="S38" s="14"/>
      <c r="T38" s="14"/>
      <c r="U38" s="14"/>
      <c r="V38" s="14"/>
      <c r="W38" s="14"/>
    </row>
    <row r="39" spans="1:23" ht="12.75">
      <c r="A39" s="14"/>
      <c r="B39" s="14"/>
      <c r="C39" s="14"/>
      <c r="D39" s="14"/>
      <c r="E39" s="14"/>
      <c r="F39" s="14"/>
      <c r="G39" s="14"/>
      <c r="H39" s="14"/>
      <c r="I39" s="14"/>
      <c r="J39" s="14"/>
      <c r="K39" s="14"/>
      <c r="L39" s="14"/>
      <c r="M39" s="14"/>
      <c r="N39" s="14"/>
      <c r="O39" s="14"/>
      <c r="P39" s="14"/>
      <c r="Q39" s="14"/>
      <c r="R39" s="14"/>
      <c r="S39" s="14"/>
      <c r="T39" s="14"/>
      <c r="U39" s="14"/>
      <c r="V39" s="14"/>
      <c r="W39" s="14"/>
    </row>
    <row r="40" spans="1:23" ht="12.75">
      <c r="A40" s="14"/>
      <c r="B40" s="34" t="s">
        <v>49</v>
      </c>
      <c r="C40" s="14"/>
      <c r="D40" s="14"/>
      <c r="E40" s="14"/>
      <c r="F40" s="32"/>
      <c r="G40" s="33"/>
      <c r="H40" s="32"/>
      <c r="I40" s="33"/>
      <c r="J40" s="14"/>
      <c r="K40" s="14"/>
      <c r="L40" s="14"/>
      <c r="M40" s="14"/>
      <c r="N40" s="14"/>
      <c r="O40" s="14"/>
      <c r="P40" s="14"/>
      <c r="Q40" s="14"/>
      <c r="R40" s="14"/>
      <c r="S40" s="14"/>
      <c r="T40" s="14"/>
      <c r="U40" s="14"/>
      <c r="V40" s="14"/>
      <c r="W40" s="14"/>
    </row>
    <row r="41" spans="1:23" ht="12.75">
      <c r="A41" s="14"/>
      <c r="B41" s="14"/>
      <c r="C41" s="14" t="s">
        <v>50</v>
      </c>
      <c r="D41" s="14"/>
      <c r="E41" s="19">
        <v>199525</v>
      </c>
      <c r="F41" s="14"/>
      <c r="G41" s="14"/>
      <c r="H41" s="14"/>
      <c r="I41" s="14"/>
      <c r="J41" s="14"/>
      <c r="K41" s="14"/>
      <c r="L41" s="14"/>
      <c r="M41" s="19">
        <v>199525</v>
      </c>
      <c r="N41" s="14"/>
      <c r="O41" s="14"/>
      <c r="P41" s="14"/>
      <c r="Q41" s="14"/>
      <c r="R41" s="14"/>
      <c r="S41" s="14"/>
      <c r="T41" s="14"/>
      <c r="U41" s="14"/>
      <c r="V41" s="14"/>
      <c r="W41" s="14"/>
    </row>
    <row r="42" spans="1:23" ht="12.75">
      <c r="A42" s="14"/>
      <c r="B42" s="14"/>
      <c r="C42" s="14" t="s">
        <v>8</v>
      </c>
      <c r="D42" s="14"/>
      <c r="E42" s="20">
        <v>0.03</v>
      </c>
      <c r="F42" s="14"/>
      <c r="G42" s="14"/>
      <c r="H42" s="14"/>
      <c r="I42" s="14"/>
      <c r="J42" s="14"/>
      <c r="K42" s="14"/>
      <c r="L42" s="14"/>
      <c r="M42" s="20">
        <v>0.03</v>
      </c>
      <c r="N42" s="14"/>
      <c r="O42" s="14"/>
      <c r="P42" s="14"/>
      <c r="Q42" s="14"/>
      <c r="R42" s="14"/>
      <c r="S42" s="14"/>
      <c r="T42" s="14"/>
      <c r="U42" s="14"/>
      <c r="V42" s="14"/>
      <c r="W42" s="14"/>
    </row>
    <row r="43" spans="1:23" ht="12.75">
      <c r="A43" s="14"/>
      <c r="B43" s="14"/>
      <c r="C43" s="14" t="s">
        <v>9</v>
      </c>
      <c r="D43" s="14"/>
      <c r="E43" s="35">
        <v>12</v>
      </c>
      <c r="F43" s="14"/>
      <c r="G43" s="14"/>
      <c r="H43" s="14"/>
      <c r="I43" s="14"/>
      <c r="J43" s="14"/>
      <c r="K43" s="14"/>
      <c r="L43" s="14"/>
      <c r="M43" s="35">
        <v>12</v>
      </c>
      <c r="N43" s="14"/>
      <c r="O43" s="14"/>
      <c r="P43" s="14"/>
      <c r="Q43" s="14"/>
      <c r="R43" s="14"/>
      <c r="S43" s="14"/>
      <c r="T43" s="14"/>
      <c r="U43" s="14"/>
      <c r="V43" s="14"/>
      <c r="W43" s="14"/>
    </row>
    <row r="44" spans="1:23" ht="13.5" thickBot="1">
      <c r="A44" s="14"/>
      <c r="B44" s="14"/>
      <c r="C44" s="14"/>
      <c r="D44" s="14"/>
      <c r="E44" s="14"/>
      <c r="F44" s="14"/>
      <c r="G44" s="14"/>
      <c r="H44" s="14"/>
      <c r="I44" s="14"/>
      <c r="J44" s="14"/>
      <c r="K44" s="14"/>
      <c r="L44" s="14"/>
      <c r="M44" s="14"/>
      <c r="N44" s="14"/>
      <c r="O44" s="14"/>
      <c r="P44" s="14"/>
      <c r="Q44" s="14"/>
      <c r="R44" s="14"/>
      <c r="S44" s="14"/>
      <c r="T44" s="14"/>
      <c r="U44" s="14"/>
      <c r="V44" s="14"/>
      <c r="W44" s="14"/>
    </row>
    <row r="45" spans="1:23" ht="13.5" thickBot="1">
      <c r="A45" s="14"/>
      <c r="B45" s="14"/>
      <c r="C45" s="36" t="s">
        <v>51</v>
      </c>
      <c r="D45" s="37"/>
      <c r="E45" s="38">
        <f>(E41*(1+E42))*12</f>
        <v>2466129</v>
      </c>
      <c r="F45" s="37"/>
      <c r="G45" s="37"/>
      <c r="H45" s="37"/>
      <c r="I45" s="37"/>
      <c r="J45" s="37"/>
      <c r="K45" s="37"/>
      <c r="L45" s="37"/>
      <c r="M45" s="39">
        <f>(M41*(1+M42))*12</f>
        <v>2466129</v>
      </c>
      <c r="N45" s="14"/>
      <c r="O45" s="14"/>
      <c r="P45" s="14"/>
      <c r="Q45" s="14"/>
      <c r="R45" s="14"/>
      <c r="S45" s="14"/>
      <c r="T45" s="14"/>
      <c r="U45" s="14"/>
      <c r="V45" s="14"/>
      <c r="W45" s="14"/>
    </row>
    <row r="46" spans="1:23" ht="12.75">
      <c r="A46" s="14"/>
      <c r="B46" s="14"/>
      <c r="C46" s="14"/>
      <c r="D46" s="14"/>
      <c r="E46" s="14"/>
      <c r="F46" s="14"/>
      <c r="G46" s="14"/>
      <c r="H46" s="14"/>
      <c r="I46" s="14"/>
      <c r="J46" s="14"/>
      <c r="K46" s="14"/>
      <c r="L46" s="14"/>
      <c r="M46" s="14"/>
      <c r="N46" s="14"/>
      <c r="O46" s="14"/>
      <c r="P46" s="14"/>
      <c r="Q46" s="14"/>
      <c r="R46" s="14"/>
      <c r="S46" s="14"/>
      <c r="T46" s="14"/>
      <c r="U46" s="14"/>
      <c r="V46" s="14"/>
      <c r="W46" s="14"/>
    </row>
    <row r="47" spans="1:23" ht="12.75">
      <c r="A47" s="14"/>
      <c r="B47" s="34" t="s">
        <v>52</v>
      </c>
      <c r="C47" s="14"/>
      <c r="D47" s="14"/>
      <c r="E47" s="14"/>
      <c r="F47" s="14"/>
      <c r="G47" s="14"/>
      <c r="H47" s="14"/>
      <c r="I47" s="14"/>
      <c r="J47" s="14"/>
      <c r="K47" s="14"/>
      <c r="L47" s="14"/>
      <c r="M47" s="14"/>
      <c r="N47" s="14"/>
      <c r="O47" s="14"/>
      <c r="P47" s="14"/>
      <c r="Q47" s="14"/>
      <c r="R47" s="14"/>
      <c r="S47" s="14"/>
      <c r="T47" s="14"/>
      <c r="U47" s="14"/>
      <c r="V47" s="14"/>
      <c r="W47" s="14"/>
    </row>
    <row r="48" spans="1:23" ht="12.75">
      <c r="A48" s="14"/>
      <c r="B48" s="14"/>
      <c r="C48" s="14" t="s">
        <v>53</v>
      </c>
      <c r="D48" s="14"/>
      <c r="E48" s="21">
        <v>129393</v>
      </c>
      <c r="F48" s="14"/>
      <c r="G48" s="20">
        <f>$W$11</f>
        <v>0.23950340546598836</v>
      </c>
      <c r="H48" s="14"/>
      <c r="I48" s="20">
        <f>(AVERAGE(0,365)/(1.5*365))*G48</f>
        <v>0.07983446848866278</v>
      </c>
      <c r="J48" s="14"/>
      <c r="K48" s="21">
        <f>(E48/(1+G48))*(1+I48)</f>
        <v>112724.99999999999</v>
      </c>
      <c r="L48" s="14"/>
      <c r="M48" s="21">
        <f>$K$48</f>
        <v>112724.99999999999</v>
      </c>
      <c r="N48" s="14"/>
      <c r="O48" s="14"/>
      <c r="P48" s="14"/>
      <c r="Q48" s="14"/>
      <c r="R48" s="14"/>
      <c r="S48" s="14"/>
      <c r="T48" s="14"/>
      <c r="U48" s="14"/>
      <c r="V48" s="14"/>
      <c r="W48" s="14"/>
    </row>
    <row r="49" spans="1:23" ht="12.75">
      <c r="A49" s="14"/>
      <c r="B49" s="14"/>
      <c r="C49" s="14" t="s">
        <v>54</v>
      </c>
      <c r="D49" s="14"/>
      <c r="E49" s="19">
        <v>16.06</v>
      </c>
      <c r="F49" s="14"/>
      <c r="G49" s="14"/>
      <c r="H49" s="14"/>
      <c r="I49" s="14"/>
      <c r="J49" s="14"/>
      <c r="K49" s="14"/>
      <c r="L49" s="14"/>
      <c r="M49" s="19">
        <v>16.06</v>
      </c>
      <c r="N49" s="14"/>
      <c r="O49" s="14"/>
      <c r="P49" s="14"/>
      <c r="Q49" s="14"/>
      <c r="R49" s="14"/>
      <c r="S49" s="14"/>
      <c r="T49" s="14"/>
      <c r="U49" s="14"/>
      <c r="V49" s="14"/>
      <c r="W49" s="14"/>
    </row>
    <row r="50" spans="1:23" ht="13.5" thickBot="1">
      <c r="A50" s="14"/>
      <c r="B50" s="14"/>
      <c r="C50" s="14"/>
      <c r="D50" s="14"/>
      <c r="E50" s="14"/>
      <c r="F50" s="14"/>
      <c r="G50" s="14"/>
      <c r="H50" s="14"/>
      <c r="I50" s="14"/>
      <c r="J50" s="14"/>
      <c r="K50" s="14"/>
      <c r="L50" s="14"/>
      <c r="M50" s="14"/>
      <c r="N50" s="14"/>
      <c r="O50" s="14"/>
      <c r="P50" s="14"/>
      <c r="Q50" s="14"/>
      <c r="R50" s="14"/>
      <c r="S50" s="14"/>
      <c r="T50" s="14"/>
      <c r="U50" s="14"/>
      <c r="V50" s="14"/>
      <c r="W50" s="14"/>
    </row>
    <row r="51" spans="1:23" ht="13.5" thickBot="1">
      <c r="A51" s="14"/>
      <c r="B51" s="14"/>
      <c r="C51" s="36" t="s">
        <v>55</v>
      </c>
      <c r="D51" s="37"/>
      <c r="E51" s="38">
        <f>(E48*E49)</f>
        <v>2078051.5799999998</v>
      </c>
      <c r="F51" s="37"/>
      <c r="G51" s="37"/>
      <c r="H51" s="37"/>
      <c r="I51" s="37"/>
      <c r="J51" s="37"/>
      <c r="K51" s="37"/>
      <c r="L51" s="37"/>
      <c r="M51" s="39">
        <f>(M48*M49)</f>
        <v>1810363.4999999995</v>
      </c>
      <c r="N51" s="14"/>
      <c r="O51" s="14"/>
      <c r="P51" s="14"/>
      <c r="Q51" s="14"/>
      <c r="R51" s="14"/>
      <c r="S51" s="14"/>
      <c r="T51" s="14"/>
      <c r="U51" s="14"/>
      <c r="V51" s="14"/>
      <c r="W51" s="14"/>
    </row>
    <row r="52" spans="1:23" ht="13.5" thickBot="1">
      <c r="A52" s="14"/>
      <c r="B52" s="14"/>
      <c r="C52" s="14"/>
      <c r="D52" s="14"/>
      <c r="E52" s="14"/>
      <c r="F52" s="14"/>
      <c r="G52" s="14"/>
      <c r="H52" s="14"/>
      <c r="I52" s="14"/>
      <c r="J52" s="14"/>
      <c r="K52" s="14"/>
      <c r="L52" s="14"/>
      <c r="M52" s="14"/>
      <c r="N52" s="14"/>
      <c r="O52" s="14"/>
      <c r="P52" s="14"/>
      <c r="Q52" s="14"/>
      <c r="R52" s="14"/>
      <c r="S52" s="14"/>
      <c r="T52" s="14"/>
      <c r="U52" s="14"/>
      <c r="V52" s="14"/>
      <c r="W52" s="14"/>
    </row>
    <row r="53" spans="1:23" ht="13.5" thickBot="1">
      <c r="A53" s="14"/>
      <c r="B53" s="43" t="s">
        <v>46</v>
      </c>
      <c r="C53" s="23"/>
      <c r="D53" s="23"/>
      <c r="E53" s="24">
        <f>SUM(E45,E51)</f>
        <v>4544180.58</v>
      </c>
      <c r="F53" s="23"/>
      <c r="G53" s="23"/>
      <c r="H53" s="23"/>
      <c r="I53" s="23"/>
      <c r="J53" s="23"/>
      <c r="K53" s="23"/>
      <c r="L53" s="23"/>
      <c r="M53" s="25">
        <f>SUM(M45,M51)</f>
        <v>4276492.5</v>
      </c>
      <c r="N53" s="14"/>
      <c r="O53" s="14"/>
      <c r="P53" s="14"/>
      <c r="Q53" s="14"/>
      <c r="R53" s="14"/>
      <c r="S53" s="14"/>
      <c r="T53" s="14"/>
      <c r="U53" s="14"/>
      <c r="V53" s="14"/>
      <c r="W53" s="14"/>
    </row>
    <row r="54" spans="1:23" ht="12.75">
      <c r="A54" s="14"/>
      <c r="B54" s="14"/>
      <c r="C54" s="14"/>
      <c r="D54" s="14"/>
      <c r="E54" s="14"/>
      <c r="F54" s="14"/>
      <c r="G54" s="14"/>
      <c r="H54" s="14"/>
      <c r="I54" s="14"/>
      <c r="J54" s="14"/>
      <c r="K54" s="14"/>
      <c r="L54" s="14"/>
      <c r="M54" s="14"/>
      <c r="N54" s="14"/>
      <c r="O54" s="14"/>
      <c r="P54" s="14"/>
      <c r="Q54" s="14"/>
      <c r="R54" s="14"/>
      <c r="S54" s="14"/>
      <c r="T54" s="14"/>
      <c r="U54" s="14"/>
      <c r="V54" s="14"/>
      <c r="W54" s="14"/>
    </row>
    <row r="55" spans="1:23" ht="12.75">
      <c r="A55" s="13" t="s">
        <v>19</v>
      </c>
      <c r="B55" s="14"/>
      <c r="C55" s="14"/>
      <c r="D55" s="14"/>
      <c r="E55" s="15" t="s">
        <v>67</v>
      </c>
      <c r="F55" s="14"/>
      <c r="G55" s="15" t="s">
        <v>58</v>
      </c>
      <c r="H55" s="14"/>
      <c r="I55" s="15" t="s">
        <v>59</v>
      </c>
      <c r="J55" s="14"/>
      <c r="K55" s="15" t="s">
        <v>57</v>
      </c>
      <c r="L55" s="14"/>
      <c r="M55" s="15" t="s">
        <v>33</v>
      </c>
      <c r="N55" s="14"/>
      <c r="O55" s="14"/>
      <c r="P55" s="14"/>
      <c r="Q55" s="14"/>
      <c r="R55" s="14"/>
      <c r="S55" s="14"/>
      <c r="T55" s="14"/>
      <c r="U55" s="14"/>
      <c r="V55" s="14"/>
      <c r="W55" s="14"/>
    </row>
    <row r="56" spans="1:23" ht="12.75">
      <c r="A56" s="14"/>
      <c r="B56" s="14"/>
      <c r="C56" s="14"/>
      <c r="D56" s="14"/>
      <c r="E56" s="14"/>
      <c r="F56" s="14"/>
      <c r="G56" s="14"/>
      <c r="H56" s="14"/>
      <c r="I56" s="14"/>
      <c r="J56" s="14"/>
      <c r="K56" s="14"/>
      <c r="L56" s="14"/>
      <c r="M56" s="14"/>
      <c r="N56" s="14"/>
      <c r="O56" s="14"/>
      <c r="P56" s="14"/>
      <c r="Q56" s="14"/>
      <c r="R56" s="14"/>
      <c r="S56" s="14"/>
      <c r="T56" s="14"/>
      <c r="U56" s="14"/>
      <c r="V56" s="14"/>
      <c r="W56" s="14"/>
    </row>
    <row r="57" spans="1:23" ht="12.75">
      <c r="A57" s="14"/>
      <c r="B57" s="34" t="s">
        <v>49</v>
      </c>
      <c r="C57" s="14"/>
      <c r="D57" s="14"/>
      <c r="E57" s="14"/>
      <c r="F57" s="32"/>
      <c r="G57" s="33"/>
      <c r="H57" s="32"/>
      <c r="I57" s="33"/>
      <c r="J57" s="14"/>
      <c r="K57" s="14"/>
      <c r="L57" s="14"/>
      <c r="M57" s="14"/>
      <c r="N57" s="14"/>
      <c r="O57" s="14"/>
      <c r="P57" s="14"/>
      <c r="Q57" s="14"/>
      <c r="R57" s="14"/>
      <c r="S57" s="14"/>
      <c r="T57" s="14"/>
      <c r="U57" s="14"/>
      <c r="V57" s="14"/>
      <c r="W57" s="14"/>
    </row>
    <row r="58" spans="1:23" ht="12.75">
      <c r="A58" s="14"/>
      <c r="B58" s="14"/>
      <c r="C58" s="14" t="s">
        <v>50</v>
      </c>
      <c r="D58" s="14"/>
      <c r="E58" s="19">
        <f>$M$41</f>
        <v>199525</v>
      </c>
      <c r="F58" s="14"/>
      <c r="G58" s="14"/>
      <c r="H58" s="14"/>
      <c r="I58" s="14"/>
      <c r="J58" s="14"/>
      <c r="K58" s="14"/>
      <c r="L58" s="14"/>
      <c r="M58" s="19">
        <f>E62/12</f>
        <v>205510.75</v>
      </c>
      <c r="N58" s="14"/>
      <c r="O58" s="14"/>
      <c r="P58" s="14"/>
      <c r="Q58" s="14"/>
      <c r="R58" s="14"/>
      <c r="S58" s="14"/>
      <c r="T58" s="14"/>
      <c r="U58" s="14"/>
      <c r="V58" s="14"/>
      <c r="W58" s="14"/>
    </row>
    <row r="59" spans="1:23" ht="12.75">
      <c r="A59" s="14"/>
      <c r="B59" s="14"/>
      <c r="C59" s="14" t="s">
        <v>8</v>
      </c>
      <c r="D59" s="14"/>
      <c r="E59" s="20">
        <v>0.03</v>
      </c>
      <c r="F59" s="14"/>
      <c r="G59" s="14"/>
      <c r="H59" s="14"/>
      <c r="I59" s="14"/>
      <c r="J59" s="14"/>
      <c r="K59" s="14"/>
      <c r="L59" s="14"/>
      <c r="M59" s="20">
        <v>0.03</v>
      </c>
      <c r="N59" s="14"/>
      <c r="O59" s="14"/>
      <c r="P59" s="14"/>
      <c r="Q59" s="14"/>
      <c r="R59" s="14"/>
      <c r="S59" s="14"/>
      <c r="T59" s="14"/>
      <c r="U59" s="14"/>
      <c r="V59" s="14"/>
      <c r="W59" s="14"/>
    </row>
    <row r="60" spans="1:23" ht="12.75">
      <c r="A60" s="14"/>
      <c r="B60" s="14"/>
      <c r="C60" s="14" t="s">
        <v>9</v>
      </c>
      <c r="D60" s="14"/>
      <c r="E60" s="35">
        <v>12</v>
      </c>
      <c r="F60" s="14"/>
      <c r="G60" s="14"/>
      <c r="H60" s="14"/>
      <c r="I60" s="14"/>
      <c r="J60" s="14"/>
      <c r="K60" s="14"/>
      <c r="L60" s="14"/>
      <c r="M60" s="35">
        <v>12</v>
      </c>
      <c r="N60" s="14"/>
      <c r="O60" s="14"/>
      <c r="P60" s="14"/>
      <c r="Q60" s="14"/>
      <c r="R60" s="14"/>
      <c r="S60" s="14"/>
      <c r="T60" s="14"/>
      <c r="U60" s="14"/>
      <c r="V60" s="14"/>
      <c r="W60" s="14"/>
    </row>
    <row r="61" spans="1:23" ht="13.5" thickBot="1">
      <c r="A61" s="14"/>
      <c r="B61" s="14"/>
      <c r="C61" s="14"/>
      <c r="D61" s="14"/>
      <c r="E61" s="14"/>
      <c r="F61" s="14"/>
      <c r="G61" s="14"/>
      <c r="H61" s="14"/>
      <c r="I61" s="14"/>
      <c r="J61" s="14"/>
      <c r="K61" s="14"/>
      <c r="L61" s="14"/>
      <c r="M61" s="14"/>
      <c r="N61" s="14"/>
      <c r="O61" s="14"/>
      <c r="P61" s="14"/>
      <c r="Q61" s="14"/>
      <c r="R61" s="14"/>
      <c r="S61" s="14"/>
      <c r="T61" s="14"/>
      <c r="U61" s="14"/>
      <c r="V61" s="14"/>
      <c r="W61" s="14"/>
    </row>
    <row r="62" spans="1:23" ht="13.5" thickBot="1">
      <c r="A62" s="14"/>
      <c r="B62" s="14"/>
      <c r="C62" s="36" t="s">
        <v>51</v>
      </c>
      <c r="D62" s="37"/>
      <c r="E62" s="38">
        <f>(E58*(1+E59))*12</f>
        <v>2466129</v>
      </c>
      <c r="F62" s="37"/>
      <c r="G62" s="37"/>
      <c r="H62" s="37"/>
      <c r="I62" s="37"/>
      <c r="J62" s="37"/>
      <c r="K62" s="37"/>
      <c r="L62" s="37"/>
      <c r="M62" s="39">
        <f>(M58*(1+M59))*12</f>
        <v>2540112.87</v>
      </c>
      <c r="N62" s="14"/>
      <c r="O62" s="14"/>
      <c r="P62" s="14"/>
      <c r="Q62" s="14"/>
      <c r="R62" s="14"/>
      <c r="S62" s="14"/>
      <c r="T62" s="14"/>
      <c r="U62" s="14"/>
      <c r="V62" s="14"/>
      <c r="W62" s="14"/>
    </row>
    <row r="63" spans="1:23" ht="12.75">
      <c r="A63" s="14"/>
      <c r="B63" s="14"/>
      <c r="C63" s="14"/>
      <c r="D63" s="14"/>
      <c r="E63" s="14"/>
      <c r="F63" s="14"/>
      <c r="G63" s="14"/>
      <c r="H63" s="14"/>
      <c r="I63" s="14"/>
      <c r="J63" s="14"/>
      <c r="K63" s="14"/>
      <c r="L63" s="14"/>
      <c r="M63" s="14"/>
      <c r="N63" s="14"/>
      <c r="O63" s="14"/>
      <c r="P63" s="14"/>
      <c r="Q63" s="14"/>
      <c r="R63" s="14"/>
      <c r="S63" s="14"/>
      <c r="T63" s="14"/>
      <c r="U63" s="14"/>
      <c r="V63" s="14"/>
      <c r="W63" s="14"/>
    </row>
    <row r="64" spans="1:23" ht="12.75">
      <c r="A64" s="14"/>
      <c r="B64" s="34" t="s">
        <v>52</v>
      </c>
      <c r="C64" s="14"/>
      <c r="D64" s="14"/>
      <c r="E64" s="14"/>
      <c r="F64" s="14"/>
      <c r="G64" s="14"/>
      <c r="H64" s="14"/>
      <c r="I64" s="14"/>
      <c r="J64" s="14"/>
      <c r="K64" s="14"/>
      <c r="L64" s="14"/>
      <c r="M64" s="14"/>
      <c r="N64" s="14"/>
      <c r="O64" s="14"/>
      <c r="P64" s="14"/>
      <c r="Q64" s="14"/>
      <c r="R64" s="14"/>
      <c r="S64" s="14"/>
      <c r="T64" s="14"/>
      <c r="U64" s="14"/>
      <c r="V64" s="14"/>
      <c r="W64" s="14"/>
    </row>
    <row r="65" spans="1:23" ht="12.75">
      <c r="A65" s="14"/>
      <c r="B65" s="14"/>
      <c r="C65" s="14" t="s">
        <v>53</v>
      </c>
      <c r="D65" s="14"/>
      <c r="E65" s="21">
        <f>$M$48</f>
        <v>112724.99999999999</v>
      </c>
      <c r="F65" s="14"/>
      <c r="G65" s="20">
        <f>(((365/547.5)*G48)-I48)+(((0.5*(547.5-365))/(1.5*365))*G48)</f>
        <v>0.11975170273299418</v>
      </c>
      <c r="H65" s="14"/>
      <c r="I65" s="20">
        <v>0</v>
      </c>
      <c r="J65" s="14"/>
      <c r="K65" s="21">
        <f>(E65*(1+G65))*(1+I65)</f>
        <v>126224.01069057675</v>
      </c>
      <c r="L65" s="14"/>
      <c r="M65" s="21">
        <f>$K$65</f>
        <v>126224.01069057675</v>
      </c>
      <c r="N65" s="14"/>
      <c r="O65" s="14"/>
      <c r="P65" s="14"/>
      <c r="Q65" s="14"/>
      <c r="R65" s="14"/>
      <c r="S65" s="14"/>
      <c r="T65" s="14"/>
      <c r="U65" s="14"/>
      <c r="V65" s="14"/>
      <c r="W65" s="14"/>
    </row>
    <row r="66" spans="1:23" ht="12.75">
      <c r="A66" s="14"/>
      <c r="B66" s="14"/>
      <c r="C66" s="14" t="s">
        <v>54</v>
      </c>
      <c r="D66" s="14"/>
      <c r="E66" s="19">
        <v>16.06</v>
      </c>
      <c r="F66" s="14"/>
      <c r="G66" s="14"/>
      <c r="H66" s="14"/>
      <c r="I66" s="14"/>
      <c r="J66" s="14"/>
      <c r="K66" s="14"/>
      <c r="L66" s="14"/>
      <c r="M66" s="19">
        <v>16.06</v>
      </c>
      <c r="N66" s="14"/>
      <c r="O66" s="14"/>
      <c r="P66" s="14"/>
      <c r="Q66" s="14"/>
      <c r="R66" s="14"/>
      <c r="S66" s="14"/>
      <c r="T66" s="14"/>
      <c r="U66" s="14"/>
      <c r="V66" s="14"/>
      <c r="W66" s="14"/>
    </row>
    <row r="67" spans="1:23" ht="13.5" thickBot="1">
      <c r="A67" s="14"/>
      <c r="B67" s="14"/>
      <c r="C67" s="14"/>
      <c r="D67" s="14"/>
      <c r="E67" s="14"/>
      <c r="F67" s="14"/>
      <c r="G67" s="14"/>
      <c r="H67" s="14"/>
      <c r="I67" s="14"/>
      <c r="J67" s="14"/>
      <c r="K67" s="14"/>
      <c r="L67" s="14"/>
      <c r="M67" s="14"/>
      <c r="N67" s="14"/>
      <c r="O67" s="14"/>
      <c r="P67" s="14"/>
      <c r="Q67" s="14"/>
      <c r="R67" s="14"/>
      <c r="S67" s="14"/>
      <c r="T67" s="14"/>
      <c r="U67" s="14"/>
      <c r="V67" s="14"/>
      <c r="W67" s="14"/>
    </row>
    <row r="68" spans="1:23" ht="13.5" thickBot="1">
      <c r="A68" s="14"/>
      <c r="B68" s="14"/>
      <c r="C68" s="36" t="s">
        <v>55</v>
      </c>
      <c r="D68" s="37"/>
      <c r="E68" s="38">
        <f>(E65*E66)</f>
        <v>1810363.4999999995</v>
      </c>
      <c r="F68" s="37"/>
      <c r="G68" s="37"/>
      <c r="H68" s="37"/>
      <c r="I68" s="37"/>
      <c r="J68" s="37"/>
      <c r="K68" s="37"/>
      <c r="L68" s="37"/>
      <c r="M68" s="39">
        <f>(M65*M66)</f>
        <v>2027157.6116906623</v>
      </c>
      <c r="N68" s="14"/>
      <c r="O68" s="14"/>
      <c r="P68" s="14"/>
      <c r="Q68" s="14"/>
      <c r="R68" s="14"/>
      <c r="S68" s="14"/>
      <c r="T68" s="14"/>
      <c r="U68" s="14"/>
      <c r="V68" s="14"/>
      <c r="W68" s="14"/>
    </row>
    <row r="69" spans="1:23" ht="13.5" thickBot="1">
      <c r="A69" s="14"/>
      <c r="B69" s="14"/>
      <c r="C69" s="14"/>
      <c r="D69" s="14"/>
      <c r="E69" s="14"/>
      <c r="F69" s="14"/>
      <c r="G69" s="14"/>
      <c r="H69" s="14"/>
      <c r="I69" s="14"/>
      <c r="J69" s="14"/>
      <c r="K69" s="14"/>
      <c r="L69" s="14"/>
      <c r="M69" s="14"/>
      <c r="N69" s="14"/>
      <c r="O69" s="14"/>
      <c r="P69" s="14"/>
      <c r="Q69" s="14"/>
      <c r="R69" s="14"/>
      <c r="S69" s="14"/>
      <c r="T69" s="14"/>
      <c r="U69" s="14"/>
      <c r="V69" s="14"/>
      <c r="W69" s="14"/>
    </row>
    <row r="70" spans="1:23" ht="13.5" thickBot="1">
      <c r="A70" s="14"/>
      <c r="B70" s="43" t="s">
        <v>46</v>
      </c>
      <c r="C70" s="23"/>
      <c r="D70" s="23"/>
      <c r="E70" s="24">
        <f>SUM(E62,E68)</f>
        <v>4276492.5</v>
      </c>
      <c r="F70" s="23"/>
      <c r="G70" s="23"/>
      <c r="H70" s="23"/>
      <c r="I70" s="23"/>
      <c r="J70" s="23"/>
      <c r="K70" s="23"/>
      <c r="L70" s="23"/>
      <c r="M70" s="25">
        <f>SUM(M62,M68)</f>
        <v>4567270.481690662</v>
      </c>
      <c r="N70" s="14"/>
      <c r="O70" s="14"/>
      <c r="P70" s="14"/>
      <c r="Q70" s="14"/>
      <c r="R70" s="14"/>
      <c r="S70" s="14"/>
      <c r="T70" s="14"/>
      <c r="U70" s="14"/>
      <c r="V70" s="14"/>
      <c r="W70" s="14"/>
    </row>
    <row r="71" spans="1:23" ht="12.75">
      <c r="A71" s="14"/>
      <c r="B71" s="14"/>
      <c r="C71" s="14"/>
      <c r="D71" s="14"/>
      <c r="E71" s="14"/>
      <c r="F71" s="14"/>
      <c r="G71" s="14"/>
      <c r="H71" s="14"/>
      <c r="I71" s="14"/>
      <c r="J71" s="14"/>
      <c r="K71" s="14"/>
      <c r="L71" s="14"/>
      <c r="M71" s="14"/>
      <c r="N71" s="14"/>
      <c r="O71" s="14"/>
      <c r="P71" s="14"/>
      <c r="Q71" s="14"/>
      <c r="R71" s="14"/>
      <c r="S71" s="14"/>
      <c r="T71" s="14"/>
      <c r="U71" s="14"/>
      <c r="V71" s="14"/>
      <c r="W71" s="14"/>
    </row>
    <row r="72" spans="1:23" ht="12.75">
      <c r="A72" s="13" t="s">
        <v>21</v>
      </c>
      <c r="B72" s="14"/>
      <c r="C72" s="14"/>
      <c r="D72" s="14"/>
      <c r="E72" s="15" t="s">
        <v>33</v>
      </c>
      <c r="F72" s="14"/>
      <c r="G72" s="15" t="s">
        <v>58</v>
      </c>
      <c r="H72" s="14"/>
      <c r="I72" s="15" t="s">
        <v>59</v>
      </c>
      <c r="J72" s="14"/>
      <c r="K72" s="15" t="s">
        <v>57</v>
      </c>
      <c r="L72" s="14"/>
      <c r="M72" s="15" t="s">
        <v>22</v>
      </c>
      <c r="N72" s="14"/>
      <c r="O72" s="14"/>
      <c r="P72" s="14"/>
      <c r="Q72" s="14"/>
      <c r="R72" s="14"/>
      <c r="S72" s="14"/>
      <c r="T72" s="14"/>
      <c r="U72" s="14"/>
      <c r="V72" s="14"/>
      <c r="W72" s="14"/>
    </row>
    <row r="73" spans="1:23" ht="12.75">
      <c r="A73" s="14"/>
      <c r="B73" s="14"/>
      <c r="C73" s="14"/>
      <c r="D73" s="14"/>
      <c r="E73" s="14"/>
      <c r="F73" s="14"/>
      <c r="G73" s="14"/>
      <c r="H73" s="14"/>
      <c r="I73" s="14"/>
      <c r="J73" s="14"/>
      <c r="K73" s="14"/>
      <c r="L73" s="14"/>
      <c r="M73" s="14"/>
      <c r="N73" s="14"/>
      <c r="O73" s="14"/>
      <c r="P73" s="14"/>
      <c r="Q73" s="14"/>
      <c r="R73" s="14"/>
      <c r="S73" s="14"/>
      <c r="T73" s="14"/>
      <c r="U73" s="14"/>
      <c r="V73" s="14"/>
      <c r="W73" s="14"/>
    </row>
    <row r="74" spans="1:23" ht="12.75">
      <c r="A74" s="14"/>
      <c r="B74" s="34" t="s">
        <v>49</v>
      </c>
      <c r="C74" s="14"/>
      <c r="D74" s="14"/>
      <c r="E74" s="14"/>
      <c r="F74" s="32"/>
      <c r="G74" s="33"/>
      <c r="H74" s="32"/>
      <c r="I74" s="33"/>
      <c r="J74" s="14"/>
      <c r="K74" s="14"/>
      <c r="L74" s="14"/>
      <c r="M74" s="14"/>
      <c r="N74" s="14"/>
      <c r="O74" s="14"/>
      <c r="P74" s="14"/>
      <c r="Q74" s="14"/>
      <c r="R74" s="14"/>
      <c r="S74" s="14"/>
      <c r="T74" s="14"/>
      <c r="U74" s="14"/>
      <c r="V74" s="14"/>
      <c r="W74" s="14"/>
    </row>
    <row r="75" spans="1:23" ht="12.75">
      <c r="A75" s="14"/>
      <c r="B75" s="14"/>
      <c r="C75" s="14" t="s">
        <v>50</v>
      </c>
      <c r="D75" s="14"/>
      <c r="E75" s="19">
        <f>$M$58</f>
        <v>205510.75</v>
      </c>
      <c r="F75" s="14"/>
      <c r="G75" s="14"/>
      <c r="H75" s="14"/>
      <c r="I75" s="14"/>
      <c r="J75" s="14"/>
      <c r="K75" s="14"/>
      <c r="L75" s="14"/>
      <c r="M75" s="19">
        <f>E79/12</f>
        <v>211676.0725</v>
      </c>
      <c r="N75" s="14"/>
      <c r="O75" s="14"/>
      <c r="P75" s="14"/>
      <c r="Q75" s="14"/>
      <c r="R75" s="14"/>
      <c r="S75" s="14"/>
      <c r="T75" s="14"/>
      <c r="U75" s="14"/>
      <c r="V75" s="14"/>
      <c r="W75" s="14"/>
    </row>
    <row r="76" spans="1:23" ht="12.75">
      <c r="A76" s="14"/>
      <c r="B76" s="14"/>
      <c r="C76" s="14" t="s">
        <v>8</v>
      </c>
      <c r="D76" s="14"/>
      <c r="E76" s="20">
        <v>0.03</v>
      </c>
      <c r="F76" s="14"/>
      <c r="G76" s="14"/>
      <c r="H76" s="14"/>
      <c r="I76" s="14"/>
      <c r="J76" s="14"/>
      <c r="K76" s="14"/>
      <c r="L76" s="14"/>
      <c r="M76" s="20">
        <v>0.03</v>
      </c>
      <c r="N76" s="14"/>
      <c r="O76" s="14"/>
      <c r="P76" s="14"/>
      <c r="Q76" s="14"/>
      <c r="R76" s="14"/>
      <c r="S76" s="14"/>
      <c r="T76" s="14"/>
      <c r="U76" s="14"/>
      <c r="V76" s="14"/>
      <c r="W76" s="14"/>
    </row>
    <row r="77" spans="1:23" ht="12.75">
      <c r="A77" s="14"/>
      <c r="B77" s="14"/>
      <c r="C77" s="14" t="s">
        <v>9</v>
      </c>
      <c r="D77" s="14"/>
      <c r="E77" s="35">
        <v>12</v>
      </c>
      <c r="F77" s="14"/>
      <c r="G77" s="14"/>
      <c r="H77" s="14"/>
      <c r="I77" s="14"/>
      <c r="J77" s="14"/>
      <c r="K77" s="14"/>
      <c r="L77" s="14"/>
      <c r="M77" s="35">
        <v>12</v>
      </c>
      <c r="N77" s="14"/>
      <c r="O77" s="14"/>
      <c r="P77" s="14"/>
      <c r="Q77" s="14"/>
      <c r="R77" s="14"/>
      <c r="S77" s="14"/>
      <c r="T77" s="14"/>
      <c r="U77" s="14"/>
      <c r="V77" s="14"/>
      <c r="W77" s="14"/>
    </row>
    <row r="78" spans="1:23" ht="13.5" thickBot="1">
      <c r="A78" s="14"/>
      <c r="B78" s="14"/>
      <c r="C78" s="14"/>
      <c r="D78" s="14"/>
      <c r="E78" s="14"/>
      <c r="F78" s="14"/>
      <c r="G78" s="14"/>
      <c r="H78" s="14"/>
      <c r="I78" s="14"/>
      <c r="J78" s="14"/>
      <c r="K78" s="14"/>
      <c r="L78" s="14"/>
      <c r="M78" s="14"/>
      <c r="N78" s="14"/>
      <c r="O78" s="14"/>
      <c r="P78" s="14"/>
      <c r="Q78" s="14"/>
      <c r="R78" s="14"/>
      <c r="S78" s="14"/>
      <c r="T78" s="14"/>
      <c r="U78" s="14"/>
      <c r="V78" s="14"/>
      <c r="W78" s="14"/>
    </row>
    <row r="79" spans="1:23" ht="13.5" thickBot="1">
      <c r="A79" s="14"/>
      <c r="B79" s="14"/>
      <c r="C79" s="36" t="s">
        <v>51</v>
      </c>
      <c r="D79" s="37"/>
      <c r="E79" s="38">
        <f>(E75*(1+E76))*12</f>
        <v>2540112.87</v>
      </c>
      <c r="F79" s="37"/>
      <c r="G79" s="37"/>
      <c r="H79" s="37"/>
      <c r="I79" s="37"/>
      <c r="J79" s="37"/>
      <c r="K79" s="37"/>
      <c r="L79" s="37"/>
      <c r="M79" s="39">
        <f>(M75*(1+M76))*12</f>
        <v>2616316.2561</v>
      </c>
      <c r="N79" s="14"/>
      <c r="O79" s="14"/>
      <c r="P79" s="14"/>
      <c r="Q79" s="14"/>
      <c r="R79" s="14"/>
      <c r="S79" s="14"/>
      <c r="T79" s="14"/>
      <c r="U79" s="14"/>
      <c r="V79" s="14"/>
      <c r="W79" s="14"/>
    </row>
    <row r="80" spans="1:23" ht="12.75">
      <c r="A80" s="14"/>
      <c r="B80" s="14"/>
      <c r="C80" s="14"/>
      <c r="D80" s="14"/>
      <c r="E80" s="14"/>
      <c r="F80" s="14"/>
      <c r="G80" s="14"/>
      <c r="H80" s="14"/>
      <c r="I80" s="14"/>
      <c r="J80" s="14"/>
      <c r="K80" s="14"/>
      <c r="L80" s="14"/>
      <c r="M80" s="14"/>
      <c r="N80" s="14"/>
      <c r="O80" s="14"/>
      <c r="P80" s="14"/>
      <c r="Q80" s="14"/>
      <c r="R80" s="14"/>
      <c r="S80" s="14"/>
      <c r="T80" s="14"/>
      <c r="U80" s="14"/>
      <c r="V80" s="14"/>
      <c r="W80" s="14"/>
    </row>
    <row r="81" spans="1:23" ht="12.75">
      <c r="A81" s="14"/>
      <c r="B81" s="34" t="s">
        <v>52</v>
      </c>
      <c r="C81" s="14"/>
      <c r="D81" s="14"/>
      <c r="E81" s="14"/>
      <c r="F81" s="14"/>
      <c r="G81" s="14"/>
      <c r="H81" s="14"/>
      <c r="I81" s="14"/>
      <c r="J81" s="14"/>
      <c r="K81" s="14"/>
      <c r="L81" s="14"/>
      <c r="M81" s="14"/>
      <c r="N81" s="14"/>
      <c r="O81" s="14"/>
      <c r="P81" s="14"/>
      <c r="Q81" s="14"/>
      <c r="R81" s="14"/>
      <c r="S81" s="14"/>
      <c r="T81" s="14"/>
      <c r="U81" s="14"/>
      <c r="V81" s="14"/>
      <c r="W81" s="14"/>
    </row>
    <row r="82" spans="1:23" ht="12.75">
      <c r="A82" s="14"/>
      <c r="B82" s="14"/>
      <c r="C82" s="14" t="s">
        <v>53</v>
      </c>
      <c r="D82" s="14"/>
      <c r="E82" s="21">
        <f>$M$65</f>
        <v>126224.01069057675</v>
      </c>
      <c r="F82" s="14"/>
      <c r="G82" s="20">
        <f>G48-I48-G65</f>
        <v>0.03991723424433141</v>
      </c>
      <c r="H82" s="14"/>
      <c r="I82" s="20">
        <v>0.07</v>
      </c>
      <c r="J82" s="14"/>
      <c r="K82" s="21">
        <f>(E82*(1+G82))*(1+I82)</f>
        <v>140450.9007790515</v>
      </c>
      <c r="L82" s="14"/>
      <c r="M82" s="21">
        <f>$K$82</f>
        <v>140450.9007790515</v>
      </c>
      <c r="N82" s="14"/>
      <c r="O82" s="14"/>
      <c r="P82" s="14"/>
      <c r="Q82" s="14"/>
      <c r="R82" s="14"/>
      <c r="S82" s="14"/>
      <c r="T82" s="14"/>
      <c r="U82" s="14"/>
      <c r="V82" s="14"/>
      <c r="W82" s="14"/>
    </row>
    <row r="83" spans="1:23" ht="12.75">
      <c r="A83" s="14"/>
      <c r="B83" s="14"/>
      <c r="C83" s="14" t="s">
        <v>54</v>
      </c>
      <c r="D83" s="14"/>
      <c r="E83" s="19">
        <v>16.06</v>
      </c>
      <c r="F83" s="14"/>
      <c r="G83" s="14"/>
      <c r="H83" s="14"/>
      <c r="I83" s="14"/>
      <c r="J83" s="14"/>
      <c r="K83" s="14"/>
      <c r="L83" s="14"/>
      <c r="M83" s="19">
        <v>16.06</v>
      </c>
      <c r="N83" s="14"/>
      <c r="O83" s="14"/>
      <c r="P83" s="14"/>
      <c r="Q83" s="14"/>
      <c r="R83" s="14"/>
      <c r="S83" s="14"/>
      <c r="T83" s="14"/>
      <c r="U83" s="14"/>
      <c r="V83" s="14"/>
      <c r="W83" s="14"/>
    </row>
    <row r="84" spans="1:23" ht="13.5" thickBot="1">
      <c r="A84" s="14"/>
      <c r="B84" s="14"/>
      <c r="C84" s="14"/>
      <c r="D84" s="14"/>
      <c r="E84" s="14"/>
      <c r="F84" s="14"/>
      <c r="G84" s="14"/>
      <c r="H84" s="14"/>
      <c r="I84" s="14"/>
      <c r="J84" s="14"/>
      <c r="K84" s="14"/>
      <c r="L84" s="14"/>
      <c r="M84" s="14"/>
      <c r="N84" s="14"/>
      <c r="O84" s="14"/>
      <c r="P84" s="14"/>
      <c r="Q84" s="14"/>
      <c r="R84" s="14"/>
      <c r="S84" s="14"/>
      <c r="T84" s="14"/>
      <c r="U84" s="14"/>
      <c r="V84" s="14"/>
      <c r="W84" s="14"/>
    </row>
    <row r="85" spans="1:23" ht="13.5" thickBot="1">
      <c r="A85" s="14"/>
      <c r="B85" s="14"/>
      <c r="C85" s="36" t="s">
        <v>55</v>
      </c>
      <c r="D85" s="37"/>
      <c r="E85" s="38">
        <f>(E82*E83)</f>
        <v>2027157.6116906623</v>
      </c>
      <c r="F85" s="37"/>
      <c r="G85" s="37"/>
      <c r="H85" s="37"/>
      <c r="I85" s="37"/>
      <c r="J85" s="37"/>
      <c r="K85" s="37"/>
      <c r="L85" s="37"/>
      <c r="M85" s="39">
        <f>(M82*M83)</f>
        <v>2255641.466511567</v>
      </c>
      <c r="N85" s="14"/>
      <c r="O85" s="14"/>
      <c r="P85" s="14"/>
      <c r="Q85" s="14"/>
      <c r="R85" s="14"/>
      <c r="S85" s="14"/>
      <c r="T85" s="14"/>
      <c r="U85" s="14"/>
      <c r="V85" s="14"/>
      <c r="W85" s="14"/>
    </row>
    <row r="86" spans="1:23" ht="13.5" thickBot="1">
      <c r="A86" s="14"/>
      <c r="B86" s="14"/>
      <c r="C86" s="14"/>
      <c r="D86" s="14"/>
      <c r="E86" s="14"/>
      <c r="F86" s="14"/>
      <c r="G86" s="14"/>
      <c r="H86" s="14"/>
      <c r="I86" s="14"/>
      <c r="J86" s="14"/>
      <c r="K86" s="14"/>
      <c r="L86" s="14"/>
      <c r="M86" s="14"/>
      <c r="N86" s="14"/>
      <c r="O86" s="14"/>
      <c r="P86" s="14"/>
      <c r="Q86" s="14"/>
      <c r="R86" s="14"/>
      <c r="S86" s="14"/>
      <c r="T86" s="14"/>
      <c r="U86" s="14"/>
      <c r="V86" s="14"/>
      <c r="W86" s="14"/>
    </row>
    <row r="87" spans="1:23" ht="13.5" thickBot="1">
      <c r="A87" s="14"/>
      <c r="B87" s="43" t="s">
        <v>46</v>
      </c>
      <c r="C87" s="23"/>
      <c r="D87" s="23"/>
      <c r="E87" s="24">
        <f>SUM(E79,E85)</f>
        <v>4567270.481690662</v>
      </c>
      <c r="F87" s="23"/>
      <c r="G87" s="23"/>
      <c r="H87" s="23"/>
      <c r="I87" s="23"/>
      <c r="J87" s="23"/>
      <c r="K87" s="23"/>
      <c r="L87" s="23"/>
      <c r="M87" s="25">
        <f>SUM(M79,M85)</f>
        <v>4871957.722611567</v>
      </c>
      <c r="N87" s="14"/>
      <c r="O87" s="14"/>
      <c r="P87" s="14"/>
      <c r="Q87" s="14"/>
      <c r="R87" s="14"/>
      <c r="S87" s="14"/>
      <c r="T87" s="14"/>
      <c r="U87" s="14"/>
      <c r="V87" s="14"/>
      <c r="W87" s="14"/>
    </row>
    <row r="88" spans="1:23" ht="12.75">
      <c r="A88" s="14"/>
      <c r="B88" s="14"/>
      <c r="C88" s="14"/>
      <c r="D88" s="14"/>
      <c r="E88" s="14"/>
      <c r="F88" s="14"/>
      <c r="G88" s="14"/>
      <c r="H88" s="14"/>
      <c r="I88" s="14"/>
      <c r="J88" s="14"/>
      <c r="K88" s="14"/>
      <c r="L88" s="14"/>
      <c r="M88" s="14"/>
      <c r="N88" s="14"/>
      <c r="O88" s="14"/>
      <c r="P88" s="14"/>
      <c r="Q88" s="14"/>
      <c r="R88" s="14"/>
      <c r="S88" s="14"/>
      <c r="T88" s="14"/>
      <c r="U88" s="14"/>
      <c r="V88" s="14"/>
      <c r="W88" s="14"/>
    </row>
    <row r="89" spans="1:23" ht="12.75">
      <c r="A89" s="13" t="s">
        <v>23</v>
      </c>
      <c r="B89" s="14"/>
      <c r="C89" s="14"/>
      <c r="D89" s="14"/>
      <c r="E89" s="15" t="s">
        <v>22</v>
      </c>
      <c r="F89" s="14"/>
      <c r="G89" s="15" t="s">
        <v>58</v>
      </c>
      <c r="H89" s="14"/>
      <c r="I89" s="15" t="s">
        <v>59</v>
      </c>
      <c r="J89" s="14"/>
      <c r="K89" s="15" t="s">
        <v>57</v>
      </c>
      <c r="L89" s="14"/>
      <c r="M89" s="15" t="s">
        <v>24</v>
      </c>
      <c r="N89" s="14"/>
      <c r="O89" s="14"/>
      <c r="P89" s="14"/>
      <c r="Q89" s="14"/>
      <c r="R89" s="14"/>
      <c r="S89" s="14"/>
      <c r="T89" s="14"/>
      <c r="U89" s="14"/>
      <c r="V89" s="14"/>
      <c r="W89" s="14"/>
    </row>
    <row r="90" spans="1:23" ht="12.75">
      <c r="A90" s="14"/>
      <c r="B90" s="14"/>
      <c r="C90" s="14"/>
      <c r="D90" s="14"/>
      <c r="E90" s="14"/>
      <c r="F90" s="14"/>
      <c r="G90" s="14"/>
      <c r="H90" s="14"/>
      <c r="I90" s="14"/>
      <c r="J90" s="14"/>
      <c r="K90" s="14"/>
      <c r="L90" s="14"/>
      <c r="M90" s="14"/>
      <c r="N90" s="14"/>
      <c r="O90" s="14"/>
      <c r="P90" s="14"/>
      <c r="Q90" s="14"/>
      <c r="R90" s="14"/>
      <c r="S90" s="14"/>
      <c r="T90" s="14"/>
      <c r="U90" s="14"/>
      <c r="V90" s="14"/>
      <c r="W90" s="14"/>
    </row>
    <row r="91" spans="1:23" ht="12.75">
      <c r="A91" s="14"/>
      <c r="B91" s="34" t="s">
        <v>49</v>
      </c>
      <c r="C91" s="14"/>
      <c r="D91" s="14"/>
      <c r="E91" s="14"/>
      <c r="F91" s="32"/>
      <c r="G91" s="33"/>
      <c r="H91" s="32"/>
      <c r="I91" s="33"/>
      <c r="J91" s="14"/>
      <c r="K91" s="14"/>
      <c r="L91" s="14"/>
      <c r="M91" s="14"/>
      <c r="N91" s="14"/>
      <c r="O91" s="14"/>
      <c r="P91" s="14"/>
      <c r="Q91" s="14"/>
      <c r="R91" s="14"/>
      <c r="S91" s="14"/>
      <c r="T91" s="14"/>
      <c r="U91" s="14"/>
      <c r="V91" s="14"/>
      <c r="W91" s="14"/>
    </row>
    <row r="92" spans="1:23" ht="12.75">
      <c r="A92" s="14"/>
      <c r="B92" s="14"/>
      <c r="C92" s="14" t="s">
        <v>50</v>
      </c>
      <c r="D92" s="14"/>
      <c r="E92" s="19">
        <f>$M$75</f>
        <v>211676.0725</v>
      </c>
      <c r="F92" s="14"/>
      <c r="G92" s="14"/>
      <c r="H92" s="14"/>
      <c r="I92" s="14"/>
      <c r="J92" s="14"/>
      <c r="K92" s="14"/>
      <c r="L92" s="14"/>
      <c r="M92" s="19">
        <f>E96/12</f>
        <v>218026.35467499998</v>
      </c>
      <c r="N92" s="14"/>
      <c r="O92" s="14"/>
      <c r="P92" s="14"/>
      <c r="Q92" s="14"/>
      <c r="R92" s="14"/>
      <c r="S92" s="14"/>
      <c r="T92" s="14"/>
      <c r="U92" s="14"/>
      <c r="V92" s="14"/>
      <c r="W92" s="14"/>
    </row>
    <row r="93" spans="1:23" ht="12.75">
      <c r="A93" s="14"/>
      <c r="B93" s="14"/>
      <c r="C93" s="14" t="s">
        <v>8</v>
      </c>
      <c r="D93" s="14"/>
      <c r="E93" s="20">
        <v>0.03</v>
      </c>
      <c r="F93" s="14"/>
      <c r="G93" s="14"/>
      <c r="H93" s="14"/>
      <c r="I93" s="14"/>
      <c r="J93" s="14"/>
      <c r="K93" s="14"/>
      <c r="L93" s="14"/>
      <c r="M93" s="20">
        <v>0.03</v>
      </c>
      <c r="N93" s="14"/>
      <c r="O93" s="14"/>
      <c r="P93" s="14"/>
      <c r="Q93" s="14"/>
      <c r="R93" s="14"/>
      <c r="S93" s="14"/>
      <c r="T93" s="14"/>
      <c r="U93" s="14"/>
      <c r="V93" s="14"/>
      <c r="W93" s="14"/>
    </row>
    <row r="94" spans="1:23" ht="12.75">
      <c r="A94" s="14"/>
      <c r="B94" s="14"/>
      <c r="C94" s="14" t="s">
        <v>9</v>
      </c>
      <c r="D94" s="14"/>
      <c r="E94" s="35">
        <v>12</v>
      </c>
      <c r="F94" s="14"/>
      <c r="G94" s="14"/>
      <c r="H94" s="14"/>
      <c r="I94" s="14"/>
      <c r="J94" s="14"/>
      <c r="K94" s="14"/>
      <c r="L94" s="14"/>
      <c r="M94" s="35">
        <v>12</v>
      </c>
      <c r="N94" s="14"/>
      <c r="O94" s="14"/>
      <c r="P94" s="14"/>
      <c r="Q94" s="14"/>
      <c r="R94" s="14"/>
      <c r="S94" s="14"/>
      <c r="T94" s="14"/>
      <c r="U94" s="14"/>
      <c r="V94" s="14"/>
      <c r="W94" s="14"/>
    </row>
    <row r="95" spans="1:23" ht="13.5" thickBot="1">
      <c r="A95" s="14"/>
      <c r="B95" s="14"/>
      <c r="C95" s="14"/>
      <c r="D95" s="14"/>
      <c r="E95" s="14"/>
      <c r="F95" s="14"/>
      <c r="G95" s="14"/>
      <c r="H95" s="14"/>
      <c r="I95" s="14"/>
      <c r="J95" s="14"/>
      <c r="K95" s="14"/>
      <c r="L95" s="14"/>
      <c r="M95" s="14"/>
      <c r="N95" s="14"/>
      <c r="O95" s="14"/>
      <c r="P95" s="14"/>
      <c r="Q95" s="14"/>
      <c r="R95" s="14"/>
      <c r="S95" s="14"/>
      <c r="T95" s="14"/>
      <c r="U95" s="14"/>
      <c r="V95" s="14"/>
      <c r="W95" s="14"/>
    </row>
    <row r="96" spans="1:23" ht="13.5" thickBot="1">
      <c r="A96" s="14"/>
      <c r="B96" s="14"/>
      <c r="C96" s="36" t="s">
        <v>51</v>
      </c>
      <c r="D96" s="37"/>
      <c r="E96" s="38">
        <f>(E92*(1+E93))*12</f>
        <v>2616316.2561</v>
      </c>
      <c r="F96" s="37"/>
      <c r="G96" s="37"/>
      <c r="H96" s="37"/>
      <c r="I96" s="37"/>
      <c r="J96" s="37"/>
      <c r="K96" s="37"/>
      <c r="L96" s="37"/>
      <c r="M96" s="39">
        <f>(M92*(1+M93))*12</f>
        <v>2694805.743783</v>
      </c>
      <c r="N96" s="14"/>
      <c r="O96" s="14"/>
      <c r="P96" s="14"/>
      <c r="Q96" s="14"/>
      <c r="R96" s="14"/>
      <c r="S96" s="14"/>
      <c r="T96" s="14"/>
      <c r="U96" s="14"/>
      <c r="V96" s="14"/>
      <c r="W96" s="14"/>
    </row>
    <row r="97" spans="1:23" ht="12.75">
      <c r="A97" s="14"/>
      <c r="B97" s="14"/>
      <c r="C97" s="14"/>
      <c r="D97" s="14"/>
      <c r="E97" s="14"/>
      <c r="F97" s="14"/>
      <c r="G97" s="14"/>
      <c r="H97" s="14"/>
      <c r="I97" s="14"/>
      <c r="J97" s="14"/>
      <c r="K97" s="14"/>
      <c r="L97" s="14"/>
      <c r="M97" s="14"/>
      <c r="N97" s="14"/>
      <c r="O97" s="14"/>
      <c r="P97" s="14"/>
      <c r="Q97" s="14"/>
      <c r="R97" s="14"/>
      <c r="S97" s="14"/>
      <c r="T97" s="14"/>
      <c r="U97" s="14"/>
      <c r="V97" s="14"/>
      <c r="W97" s="14"/>
    </row>
    <row r="98" spans="1:23" ht="12.75">
      <c r="A98" s="14"/>
      <c r="B98" s="34" t="s">
        <v>52</v>
      </c>
      <c r="C98" s="14"/>
      <c r="D98" s="14"/>
      <c r="E98" s="14"/>
      <c r="F98" s="14"/>
      <c r="G98" s="14"/>
      <c r="H98" s="14"/>
      <c r="I98" s="14"/>
      <c r="J98" s="14"/>
      <c r="K98" s="14"/>
      <c r="L98" s="14"/>
      <c r="M98" s="14"/>
      <c r="N98" s="14"/>
      <c r="O98" s="14"/>
      <c r="P98" s="14"/>
      <c r="Q98" s="14"/>
      <c r="R98" s="14"/>
      <c r="S98" s="14"/>
      <c r="T98" s="14"/>
      <c r="U98" s="14"/>
      <c r="V98" s="14"/>
      <c r="W98" s="14"/>
    </row>
    <row r="99" spans="1:23" ht="12.75">
      <c r="A99" s="14"/>
      <c r="B99" s="14"/>
      <c r="C99" s="14" t="s">
        <v>53</v>
      </c>
      <c r="D99" s="14"/>
      <c r="E99" s="21">
        <f>$M$82</f>
        <v>140450.9007790515</v>
      </c>
      <c r="F99" s="14"/>
      <c r="G99" s="20">
        <v>0</v>
      </c>
      <c r="H99" s="14"/>
      <c r="I99" s="20">
        <v>0.07</v>
      </c>
      <c r="J99" s="14"/>
      <c r="K99" s="21">
        <f>(E99*(1+G99))*(1+I99)</f>
        <v>150282.46383358512</v>
      </c>
      <c r="L99" s="14"/>
      <c r="M99" s="21">
        <f>$K$82</f>
        <v>140450.9007790515</v>
      </c>
      <c r="N99" s="14"/>
      <c r="O99" s="14"/>
      <c r="P99" s="14"/>
      <c r="Q99" s="14"/>
      <c r="R99" s="14"/>
      <c r="S99" s="14"/>
      <c r="T99" s="14"/>
      <c r="U99" s="14"/>
      <c r="V99" s="14"/>
      <c r="W99" s="14"/>
    </row>
    <row r="100" spans="1:23" ht="12.75">
      <c r="A100" s="14"/>
      <c r="B100" s="14"/>
      <c r="C100" s="14" t="s">
        <v>54</v>
      </c>
      <c r="D100" s="14"/>
      <c r="E100" s="19">
        <v>16.06</v>
      </c>
      <c r="F100" s="14"/>
      <c r="G100" s="14"/>
      <c r="H100" s="14"/>
      <c r="I100" s="14"/>
      <c r="J100" s="14"/>
      <c r="K100" s="14"/>
      <c r="L100" s="14"/>
      <c r="M100" s="19">
        <v>16.06</v>
      </c>
      <c r="N100" s="14"/>
      <c r="O100" s="14"/>
      <c r="P100" s="14"/>
      <c r="Q100" s="14"/>
      <c r="R100" s="14"/>
      <c r="S100" s="14"/>
      <c r="T100" s="14"/>
      <c r="U100" s="14"/>
      <c r="V100" s="14"/>
      <c r="W100" s="14"/>
    </row>
    <row r="101" spans="1:23" ht="13.5" thickBot="1">
      <c r="A101" s="14"/>
      <c r="B101" s="14"/>
      <c r="C101" s="14"/>
      <c r="D101" s="14"/>
      <c r="E101" s="14"/>
      <c r="F101" s="14"/>
      <c r="G101" s="14"/>
      <c r="H101" s="14"/>
      <c r="I101" s="14"/>
      <c r="J101" s="14"/>
      <c r="K101" s="14"/>
      <c r="L101" s="14"/>
      <c r="M101" s="14"/>
      <c r="N101" s="14"/>
      <c r="O101" s="14"/>
      <c r="P101" s="14"/>
      <c r="Q101" s="14"/>
      <c r="R101" s="14"/>
      <c r="S101" s="14"/>
      <c r="T101" s="14"/>
      <c r="U101" s="14"/>
      <c r="V101" s="14"/>
      <c r="W101" s="14"/>
    </row>
    <row r="102" spans="1:23" ht="13.5" thickBot="1">
      <c r="A102" s="14"/>
      <c r="B102" s="14"/>
      <c r="C102" s="36" t="s">
        <v>55</v>
      </c>
      <c r="D102" s="37"/>
      <c r="E102" s="38">
        <f>(E99*E100)</f>
        <v>2255641.466511567</v>
      </c>
      <c r="F102" s="37"/>
      <c r="G102" s="37"/>
      <c r="H102" s="37"/>
      <c r="I102" s="37"/>
      <c r="J102" s="37"/>
      <c r="K102" s="37"/>
      <c r="L102" s="37"/>
      <c r="M102" s="39">
        <f>(M99*M100)</f>
        <v>2255641.466511567</v>
      </c>
      <c r="N102" s="14"/>
      <c r="O102" s="14"/>
      <c r="P102" s="14"/>
      <c r="Q102" s="14"/>
      <c r="R102" s="14"/>
      <c r="S102" s="14"/>
      <c r="T102" s="14"/>
      <c r="U102" s="14"/>
      <c r="V102" s="14"/>
      <c r="W102" s="14"/>
    </row>
    <row r="103" spans="1:23" ht="13.5" thickBot="1">
      <c r="A103" s="14"/>
      <c r="B103" s="14"/>
      <c r="C103" s="14"/>
      <c r="D103" s="14"/>
      <c r="E103" s="14"/>
      <c r="F103" s="14"/>
      <c r="G103" s="14"/>
      <c r="H103" s="14"/>
      <c r="I103" s="14"/>
      <c r="J103" s="14"/>
      <c r="K103" s="14"/>
      <c r="L103" s="14"/>
      <c r="M103" s="14"/>
      <c r="N103" s="14"/>
      <c r="O103" s="14"/>
      <c r="P103" s="14"/>
      <c r="Q103" s="14"/>
      <c r="R103" s="14"/>
      <c r="S103" s="14"/>
      <c r="T103" s="14"/>
      <c r="U103" s="14"/>
      <c r="V103" s="14"/>
      <c r="W103" s="14"/>
    </row>
    <row r="104" spans="1:23" ht="13.5" thickBot="1">
      <c r="A104" s="14"/>
      <c r="B104" s="43" t="s">
        <v>46</v>
      </c>
      <c r="C104" s="23"/>
      <c r="D104" s="23"/>
      <c r="E104" s="24">
        <f>SUM(E96,E102)</f>
        <v>4871957.722611567</v>
      </c>
      <c r="F104" s="23"/>
      <c r="G104" s="23"/>
      <c r="H104" s="23"/>
      <c r="I104" s="23"/>
      <c r="J104" s="23"/>
      <c r="K104" s="23"/>
      <c r="L104" s="23"/>
      <c r="M104" s="25">
        <f>SUM(M96,M102)</f>
        <v>4950447.210294567</v>
      </c>
      <c r="N104" s="14"/>
      <c r="O104" s="14"/>
      <c r="P104" s="14"/>
      <c r="Q104" s="14"/>
      <c r="R104" s="14"/>
      <c r="S104" s="14"/>
      <c r="T104" s="14"/>
      <c r="U104" s="14"/>
      <c r="V104" s="14"/>
      <c r="W104" s="14"/>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Deputy Clerk</dc:creator>
  <cp:keywords/>
  <dc:description/>
  <cp:lastModifiedBy>Deputy Clerk</cp:lastModifiedBy>
  <dcterms:created xsi:type="dcterms:W3CDTF">2007-08-10T21:38:51Z</dcterms:created>
  <dcterms:modified xsi:type="dcterms:W3CDTF">2008-05-12T14:40:32Z</dcterms:modified>
  <cp:category/>
  <cp:version/>
  <cp:contentType/>
  <cp:contentStatus/>
</cp:coreProperties>
</file>